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30" windowWidth="23715" windowHeight="10050" activeTab="1"/>
  </bookViews>
  <sheets>
    <sheet name="1ra Quinc Noviembre" sheetId="1" r:id="rId1"/>
    <sheet name="Hoja2" sheetId="2" r:id="rId2"/>
    <sheet name="Hoja3" sheetId="3" r:id="rId3"/>
  </sheets>
  <calcPr calcId="145621"/>
</workbook>
</file>

<file path=xl/calcChain.xml><?xml version="1.0" encoding="utf-8"?>
<calcChain xmlns="http://schemas.openxmlformats.org/spreadsheetml/2006/main">
  <c r="E68" i="2" l="1"/>
  <c r="E69" i="2" s="1"/>
  <c r="F69" i="2" s="1"/>
  <c r="W63" i="2"/>
  <c r="S63" i="2"/>
  <c r="R63" i="2"/>
  <c r="Q63" i="2"/>
  <c r="P63" i="2"/>
  <c r="N63" i="2"/>
  <c r="M63" i="2"/>
  <c r="G63" i="2"/>
  <c r="E63" i="2"/>
  <c r="Y62" i="2"/>
  <c r="Y63" i="2" s="1"/>
  <c r="X62" i="2"/>
  <c r="X63" i="2" s="1"/>
  <c r="T62" i="2"/>
  <c r="T63" i="2" s="1"/>
  <c r="O62" i="2"/>
  <c r="O63" i="2" s="1"/>
  <c r="W59" i="2"/>
  <c r="S59" i="2"/>
  <c r="R59" i="2"/>
  <c r="Q59" i="2"/>
  <c r="P59" i="2"/>
  <c r="N59" i="2"/>
  <c r="M59" i="2"/>
  <c r="H59" i="2"/>
  <c r="G59" i="2"/>
  <c r="E59" i="2"/>
  <c r="Y58" i="2"/>
  <c r="X58" i="2"/>
  <c r="Z58" i="2" s="1"/>
  <c r="T58" i="2"/>
  <c r="U58" i="2" s="1"/>
  <c r="O58" i="2"/>
  <c r="Y57" i="2"/>
  <c r="X57" i="2"/>
  <c r="Z57" i="2" s="1"/>
  <c r="T57" i="2"/>
  <c r="U57" i="2" s="1"/>
  <c r="O57" i="2"/>
  <c r="Z56" i="2"/>
  <c r="Y56" i="2"/>
  <c r="X56" i="2"/>
  <c r="V56" i="2"/>
  <c r="U56" i="2"/>
  <c r="T56" i="2"/>
  <c r="O56" i="2"/>
  <c r="Z55" i="2"/>
  <c r="Y55" i="2"/>
  <c r="X55" i="2"/>
  <c r="U55" i="2"/>
  <c r="V55" i="2" s="1"/>
  <c r="T55" i="2"/>
  <c r="O55" i="2"/>
  <c r="Y54" i="2"/>
  <c r="X54" i="2"/>
  <c r="Z54" i="2" s="1"/>
  <c r="T54" i="2"/>
  <c r="U54" i="2" s="1"/>
  <c r="O54" i="2"/>
  <c r="V54" i="2" s="1"/>
  <c r="Y53" i="2"/>
  <c r="Y59" i="2" s="1"/>
  <c r="X53" i="2"/>
  <c r="Z53" i="2" s="1"/>
  <c r="Z59" i="2" s="1"/>
  <c r="T53" i="2"/>
  <c r="U53" i="2" s="1"/>
  <c r="O53" i="2"/>
  <c r="O59" i="2" s="1"/>
  <c r="W50" i="2"/>
  <c r="S50" i="2"/>
  <c r="R50" i="2"/>
  <c r="Q50" i="2"/>
  <c r="P50" i="2"/>
  <c r="N50" i="2"/>
  <c r="M50" i="2"/>
  <c r="L50" i="2"/>
  <c r="L66" i="2" s="1"/>
  <c r="K50" i="2"/>
  <c r="K66" i="2" s="1"/>
  <c r="J50" i="2"/>
  <c r="J66" i="2" s="1"/>
  <c r="I50" i="2"/>
  <c r="I66" i="2" s="1"/>
  <c r="H50" i="2"/>
  <c r="G50" i="2"/>
  <c r="E50" i="2"/>
  <c r="Y49" i="2"/>
  <c r="X49" i="2"/>
  <c r="Z49" i="2" s="1"/>
  <c r="T49" i="2"/>
  <c r="U49" i="2" s="1"/>
  <c r="O49" i="2"/>
  <c r="V49" i="2" s="1"/>
  <c r="Z48" i="2"/>
  <c r="Y48" i="2"/>
  <c r="X48" i="2"/>
  <c r="V48" i="2"/>
  <c r="U48" i="2"/>
  <c r="T48" i="2"/>
  <c r="O48" i="2"/>
  <c r="Z47" i="2"/>
  <c r="Y47" i="2"/>
  <c r="X47" i="2"/>
  <c r="U47" i="2"/>
  <c r="T47" i="2"/>
  <c r="O47" i="2"/>
  <c r="V47" i="2" s="1"/>
  <c r="Y46" i="2"/>
  <c r="X46" i="2"/>
  <c r="Z46" i="2" s="1"/>
  <c r="T46" i="2"/>
  <c r="U46" i="2" s="1"/>
  <c r="O46" i="2"/>
  <c r="Y45" i="2"/>
  <c r="X45" i="2"/>
  <c r="Z45" i="2" s="1"/>
  <c r="T45" i="2"/>
  <c r="U45" i="2" s="1"/>
  <c r="O45" i="2"/>
  <c r="Y44" i="2"/>
  <c r="X44" i="2"/>
  <c r="Z44" i="2" s="1"/>
  <c r="V44" i="2"/>
  <c r="U44" i="2"/>
  <c r="T44" i="2"/>
  <c r="O44" i="2"/>
  <c r="Z43" i="2"/>
  <c r="Y43" i="2"/>
  <c r="X43" i="2"/>
  <c r="U43" i="2"/>
  <c r="T43" i="2"/>
  <c r="O43" i="2"/>
  <c r="V43" i="2" s="1"/>
  <c r="Y42" i="2"/>
  <c r="X42" i="2"/>
  <c r="Z42" i="2" s="1"/>
  <c r="T42" i="2"/>
  <c r="U42" i="2" s="1"/>
  <c r="O42" i="2"/>
  <c r="Y41" i="2"/>
  <c r="X41" i="2"/>
  <c r="Z41" i="2" s="1"/>
  <c r="T41" i="2"/>
  <c r="U41" i="2" s="1"/>
  <c r="O41" i="2"/>
  <c r="Y40" i="2"/>
  <c r="X40" i="2"/>
  <c r="Z40" i="2" s="1"/>
  <c r="T40" i="2"/>
  <c r="U40" i="2" s="1"/>
  <c r="V40" i="2" s="1"/>
  <c r="O40" i="2"/>
  <c r="Z39" i="2"/>
  <c r="Y39" i="2"/>
  <c r="X39" i="2"/>
  <c r="U39" i="2"/>
  <c r="T39" i="2"/>
  <c r="O39" i="2"/>
  <c r="V39" i="2" s="1"/>
  <c r="Y38" i="2"/>
  <c r="X38" i="2"/>
  <c r="Z38" i="2" s="1"/>
  <c r="T38" i="2"/>
  <c r="U38" i="2" s="1"/>
  <c r="O38" i="2"/>
  <c r="Y37" i="2"/>
  <c r="X37" i="2"/>
  <c r="Z37" i="2" s="1"/>
  <c r="T37" i="2"/>
  <c r="U37" i="2" s="1"/>
  <c r="O37" i="2"/>
  <c r="Y36" i="2"/>
  <c r="X36" i="2"/>
  <c r="Z36" i="2" s="1"/>
  <c r="T36" i="2"/>
  <c r="U36" i="2" s="1"/>
  <c r="V36" i="2" s="1"/>
  <c r="O36" i="2"/>
  <c r="Z35" i="2"/>
  <c r="Y35" i="2"/>
  <c r="X35" i="2"/>
  <c r="U35" i="2"/>
  <c r="T35" i="2"/>
  <c r="O35" i="2"/>
  <c r="V35" i="2" s="1"/>
  <c r="Y34" i="2"/>
  <c r="X34" i="2"/>
  <c r="Z34" i="2" s="1"/>
  <c r="T34" i="2"/>
  <c r="U34" i="2" s="1"/>
  <c r="O34" i="2"/>
  <c r="Y33" i="2"/>
  <c r="Y50" i="2" s="1"/>
  <c r="X33" i="2"/>
  <c r="Z33" i="2" s="1"/>
  <c r="T33" i="2"/>
  <c r="U33" i="2" s="1"/>
  <c r="U50" i="2" s="1"/>
  <c r="O33" i="2"/>
  <c r="W29" i="2"/>
  <c r="S29" i="2"/>
  <c r="R29" i="2"/>
  <c r="Q29" i="2"/>
  <c r="P29" i="2"/>
  <c r="N29" i="2"/>
  <c r="M29" i="2"/>
  <c r="G29" i="2"/>
  <c r="E29" i="2"/>
  <c r="Y28" i="2"/>
  <c r="X28" i="2"/>
  <c r="Z28" i="2" s="1"/>
  <c r="T28" i="2"/>
  <c r="U28" i="2" s="1"/>
  <c r="O28" i="2"/>
  <c r="V28" i="2" s="1"/>
  <c r="Y27" i="2"/>
  <c r="X27" i="2"/>
  <c r="Z27" i="2" s="1"/>
  <c r="T27" i="2"/>
  <c r="U27" i="2" s="1"/>
  <c r="O27" i="2"/>
  <c r="V27" i="2" s="1"/>
  <c r="Y26" i="2"/>
  <c r="X26" i="2"/>
  <c r="Z26" i="2" s="1"/>
  <c r="T26" i="2"/>
  <c r="U26" i="2" s="1"/>
  <c r="O26" i="2"/>
  <c r="V26" i="2" s="1"/>
  <c r="Y25" i="2"/>
  <c r="Y29" i="2" s="1"/>
  <c r="X25" i="2"/>
  <c r="Z25" i="2" s="1"/>
  <c r="T25" i="2"/>
  <c r="U25" i="2" s="1"/>
  <c r="U29" i="2" s="1"/>
  <c r="O25" i="2"/>
  <c r="V25" i="2" s="1"/>
  <c r="V29" i="2" s="1"/>
  <c r="W22" i="2"/>
  <c r="S22" i="2"/>
  <c r="R22" i="2"/>
  <c r="Q22" i="2"/>
  <c r="P22" i="2"/>
  <c r="M22" i="2"/>
  <c r="H22" i="2"/>
  <c r="H66" i="2" s="1"/>
  <c r="G22" i="2"/>
  <c r="E22" i="2"/>
  <c r="Y21" i="2"/>
  <c r="X21" i="2"/>
  <c r="Z21" i="2" s="1"/>
  <c r="T21" i="2"/>
  <c r="U21" i="2" s="1"/>
  <c r="O21" i="2"/>
  <c r="Y20" i="2"/>
  <c r="X20" i="2"/>
  <c r="Z20" i="2" s="1"/>
  <c r="T20" i="2"/>
  <c r="U20" i="2" s="1"/>
  <c r="O20" i="2"/>
  <c r="Z19" i="2"/>
  <c r="Y19" i="2"/>
  <c r="X19" i="2"/>
  <c r="V19" i="2"/>
  <c r="U19" i="2"/>
  <c r="T19" i="2"/>
  <c r="O19" i="2"/>
  <c r="Y18" i="2"/>
  <c r="Z18" i="2" s="1"/>
  <c r="X18" i="2"/>
  <c r="T18" i="2"/>
  <c r="U18" i="2" s="1"/>
  <c r="O18" i="2"/>
  <c r="V18" i="2" s="1"/>
  <c r="Y17" i="2"/>
  <c r="X17" i="2"/>
  <c r="Z17" i="2" s="1"/>
  <c r="T17" i="2"/>
  <c r="U17" i="2" s="1"/>
  <c r="O17" i="2"/>
  <c r="V17" i="2" s="1"/>
  <c r="Y16" i="2"/>
  <c r="X16" i="2"/>
  <c r="Z16" i="2" s="1"/>
  <c r="T16" i="2"/>
  <c r="U16" i="2" s="1"/>
  <c r="O16" i="2"/>
  <c r="V16" i="2" s="1"/>
  <c r="Z15" i="2"/>
  <c r="Y15" i="2"/>
  <c r="X15" i="2"/>
  <c r="V15" i="2"/>
  <c r="U15" i="2"/>
  <c r="T15" i="2"/>
  <c r="O15" i="2"/>
  <c r="Z14" i="2"/>
  <c r="Y14" i="2"/>
  <c r="X14" i="2"/>
  <c r="T14" i="2"/>
  <c r="U14" i="2" s="1"/>
  <c r="O14" i="2"/>
  <c r="V14" i="2" s="1"/>
  <c r="Y13" i="2"/>
  <c r="X13" i="2"/>
  <c r="Z13" i="2" s="1"/>
  <c r="T13" i="2"/>
  <c r="U13" i="2" s="1"/>
  <c r="O13" i="2"/>
  <c r="V13" i="2" s="1"/>
  <c r="Y12" i="2"/>
  <c r="Y22" i="2" s="1"/>
  <c r="X12" i="2"/>
  <c r="Z12" i="2" s="1"/>
  <c r="Z22" i="2" s="1"/>
  <c r="T12" i="2"/>
  <c r="U12" i="2" s="1"/>
  <c r="O12" i="2"/>
  <c r="N22" i="2" s="1"/>
  <c r="W9" i="2"/>
  <c r="W66" i="2" s="1"/>
  <c r="S9" i="2"/>
  <c r="S66" i="2" s="1"/>
  <c r="R9" i="2"/>
  <c r="R66" i="2" s="1"/>
  <c r="Q9" i="2"/>
  <c r="Q66" i="2" s="1"/>
  <c r="P9" i="2"/>
  <c r="P66" i="2" s="1"/>
  <c r="N9" i="2"/>
  <c r="M9" i="2"/>
  <c r="M66" i="2" s="1"/>
  <c r="G9" i="2"/>
  <c r="G66" i="2" s="1"/>
  <c r="E9" i="2"/>
  <c r="E66" i="2" s="1"/>
  <c r="Z8" i="2"/>
  <c r="Y8" i="2"/>
  <c r="X8" i="2"/>
  <c r="V8" i="2"/>
  <c r="U8" i="2"/>
  <c r="T8" i="2"/>
  <c r="O8" i="2"/>
  <c r="Z7" i="2"/>
  <c r="Z9" i="2" s="1"/>
  <c r="Y7" i="2"/>
  <c r="Y9" i="2" s="1"/>
  <c r="Y66" i="2" s="1"/>
  <c r="X7" i="2"/>
  <c r="X9" i="2" s="1"/>
  <c r="T7" i="2"/>
  <c r="T9" i="2" s="1"/>
  <c r="O7" i="2"/>
  <c r="T66" i="2" l="1"/>
  <c r="U22" i="2"/>
  <c r="V33" i="2"/>
  <c r="V34" i="2"/>
  <c r="V41" i="2"/>
  <c r="V42" i="2"/>
  <c r="V45" i="2"/>
  <c r="V46" i="2"/>
  <c r="U59" i="2"/>
  <c r="V57" i="2"/>
  <c r="V58" i="2"/>
  <c r="N66" i="2"/>
  <c r="Z29" i="2"/>
  <c r="Z66" i="2" s="1"/>
  <c r="V7" i="2"/>
  <c r="V9" i="2" s="1"/>
  <c r="V20" i="2"/>
  <c r="V21" i="2"/>
  <c r="Z50" i="2"/>
  <c r="V37" i="2"/>
  <c r="V38" i="2"/>
  <c r="V12" i="2"/>
  <c r="O22" i="2"/>
  <c r="O29" i="2"/>
  <c r="O50" i="2"/>
  <c r="T59" i="2"/>
  <c r="X59" i="2"/>
  <c r="X66" i="2" s="1"/>
  <c r="F68" i="2"/>
  <c r="F70" i="2" s="1"/>
  <c r="O9" i="2"/>
  <c r="T22" i="2"/>
  <c r="X22" i="2"/>
  <c r="T29" i="2"/>
  <c r="X29" i="2"/>
  <c r="T50" i="2"/>
  <c r="X50" i="2"/>
  <c r="U62" i="2"/>
  <c r="U63" i="2" s="1"/>
  <c r="Z62" i="2"/>
  <c r="Z63" i="2" s="1"/>
  <c r="U7" i="2"/>
  <c r="U9" i="2" s="1"/>
  <c r="V62" i="2"/>
  <c r="V63" i="2" s="1"/>
  <c r="V53" i="2"/>
  <c r="O66" i="2" l="1"/>
  <c r="V59" i="2"/>
  <c r="V50" i="2"/>
  <c r="U66" i="2"/>
  <c r="V22" i="2"/>
  <c r="V66" i="2" s="1"/>
</calcChain>
</file>

<file path=xl/sharedStrings.xml><?xml version="1.0" encoding="utf-8"?>
<sst xmlns="http://schemas.openxmlformats.org/spreadsheetml/2006/main" count="348" uniqueCount="153">
  <si>
    <t>1RA  NOVIEMBRE   2020</t>
  </si>
  <si>
    <t>Código</t>
  </si>
  <si>
    <t>Empleado</t>
  </si>
  <si>
    <t>Nombramiento</t>
  </si>
  <si>
    <t>Sueldo</t>
  </si>
  <si>
    <t>DIAS LABORADOS</t>
  </si>
  <si>
    <t xml:space="preserve">PRESTAMO PENSIONES </t>
  </si>
  <si>
    <t xml:space="preserve">DEVOLUCION </t>
  </si>
  <si>
    <t>PRESTAMO HIPOTECARIO</t>
  </si>
  <si>
    <t>FONDO DE GARANTIA P H</t>
  </si>
  <si>
    <t xml:space="preserve">DESCUENTO FALTAS Y RETARDOS  </t>
  </si>
  <si>
    <t>DEVOLUCION RETROACTIVA DE APORTACION A PENSIONES</t>
  </si>
  <si>
    <t>*TOTAL* *PERCEPCIONES*</t>
  </si>
  <si>
    <t>Subsidio al empleo</t>
  </si>
  <si>
    <t xml:space="preserve">I.S.R. </t>
  </si>
  <si>
    <t>I.S.R. (sp)</t>
  </si>
  <si>
    <t xml:space="preserve">AJUSTE AL NETO </t>
  </si>
  <si>
    <t>Pensiones del Estado</t>
  </si>
  <si>
    <t>*TOTAL* *DEDUCCIONES*</t>
  </si>
  <si>
    <t>*NETO A PAGAR*</t>
  </si>
  <si>
    <t>IMSS PATRONAL</t>
  </si>
  <si>
    <t>CUOTAS A  PENSIONES  (IPEJAL 11.5% MAS 6.0% ADICIONAL)</t>
  </si>
  <si>
    <t>SEDAR PAT. PENSIONES DEL ESTADO</t>
  </si>
  <si>
    <t>*OBLIGACIONES PATRONALES*</t>
  </si>
  <si>
    <t>DEPARTAMENTO 1</t>
  </si>
  <si>
    <t>DIRECCION GENERAL</t>
  </si>
  <si>
    <t>DG01</t>
  </si>
  <si>
    <t>Méndez González Gabriela Elizabeth</t>
  </si>
  <si>
    <t>Directora General</t>
  </si>
  <si>
    <t>DG02</t>
  </si>
  <si>
    <t>Lopez Aranda Lisette Amparo</t>
  </si>
  <si>
    <t>Asistente de Dirección</t>
  </si>
  <si>
    <t>TOTAL DEPARTAMENTO</t>
  </si>
  <si>
    <t>DEPARTAMENTO 2</t>
  </si>
  <si>
    <t>JEFATURA ADMINISTRATIVA</t>
  </si>
  <si>
    <t>JA04</t>
  </si>
  <si>
    <t xml:space="preserve">Loera Gonzalez Gabriela Marisol </t>
  </si>
  <si>
    <t>Jefe de Departamento</t>
  </si>
  <si>
    <t>JA05</t>
  </si>
  <si>
    <t>Pamela de Jesus Chavez Paz</t>
  </si>
  <si>
    <t>Abogado</t>
  </si>
  <si>
    <t>JA06</t>
  </si>
  <si>
    <t>Sanchez Garcia Jeronimo</t>
  </si>
  <si>
    <t xml:space="preserve">Contador </t>
  </si>
  <si>
    <t>JA07</t>
  </si>
  <si>
    <t>Neri Ruiz Pedro</t>
  </si>
  <si>
    <t>Coordinador (administrativo)</t>
  </si>
  <si>
    <t>JA08</t>
  </si>
  <si>
    <t>Martínez Ibarra José de Jesús</t>
  </si>
  <si>
    <t xml:space="preserve">Conserje </t>
  </si>
  <si>
    <t>JA10</t>
  </si>
  <si>
    <t>Zúñiga Reynaga Yolanda</t>
  </si>
  <si>
    <t>Auxiliar General</t>
  </si>
  <si>
    <t>JA11</t>
  </si>
  <si>
    <t>Silva Díaz Angélica Araceli</t>
  </si>
  <si>
    <t xml:space="preserve">Intendente </t>
  </si>
  <si>
    <t>JA39</t>
  </si>
  <si>
    <t xml:space="preserve">Rios Ramos Dulce Maria Paulina </t>
  </si>
  <si>
    <t xml:space="preserve">Recepcionista </t>
  </si>
  <si>
    <t>JA40</t>
  </si>
  <si>
    <t xml:space="preserve">Perez Gonzalez Maria Laura </t>
  </si>
  <si>
    <t>JA41</t>
  </si>
  <si>
    <t xml:space="preserve">Nieves Servin Diego Alberto </t>
  </si>
  <si>
    <t>Auxiliar de Servicios Generales</t>
  </si>
  <si>
    <t>DEPARTAMENTO 4</t>
  </si>
  <si>
    <t>AREA MEDICA Y FISICA</t>
  </si>
  <si>
    <t>AM13</t>
  </si>
  <si>
    <t>Alatorre Rea Walter</t>
  </si>
  <si>
    <t>Medico</t>
  </si>
  <si>
    <t>AF12</t>
  </si>
  <si>
    <t>Chavez Martinez Elba Roxana</t>
  </si>
  <si>
    <t>Terapeuta Fisico</t>
  </si>
  <si>
    <t>AF14</t>
  </si>
  <si>
    <t>Arriaga Gómez Mariana</t>
  </si>
  <si>
    <t>Terapeuta (DM)</t>
  </si>
  <si>
    <t>AF15</t>
  </si>
  <si>
    <t>Olivares Morales Maria Ursula</t>
  </si>
  <si>
    <t>DEPARTAMENTO 5</t>
  </si>
  <si>
    <t>AREA ESPECIALIDADES</t>
  </si>
  <si>
    <t>AE16</t>
  </si>
  <si>
    <t>Terapeuta  (DI)</t>
  </si>
  <si>
    <t>Cantera Ramirez Ana Elizabeth</t>
  </si>
  <si>
    <t>Terapeuta (DI)</t>
  </si>
  <si>
    <t>AE17</t>
  </si>
  <si>
    <t>Rivas Tejeda Carlos Alberto</t>
  </si>
  <si>
    <t>AE18</t>
  </si>
  <si>
    <t>Marquez Martin del Campo Daniela</t>
  </si>
  <si>
    <t xml:space="preserve">Coordinador Especialidades </t>
  </si>
  <si>
    <t>AT27</t>
  </si>
  <si>
    <t>Alvaro Oropeza Anabel</t>
  </si>
  <si>
    <t>Terapeuta  (DM)</t>
  </si>
  <si>
    <t>AE20</t>
  </si>
  <si>
    <t>Plascencia González Paola Viridiana</t>
  </si>
  <si>
    <t>Psicólogo</t>
  </si>
  <si>
    <t>AE21</t>
  </si>
  <si>
    <t>V A C A N T E</t>
  </si>
  <si>
    <t>AE22</t>
  </si>
  <si>
    <t xml:space="preserve">Neri Garcia Criselda </t>
  </si>
  <si>
    <t>AE23</t>
  </si>
  <si>
    <t>Flores Orozco Carolina</t>
  </si>
  <si>
    <t>Terapeuta (A y L)</t>
  </si>
  <si>
    <t>AE24</t>
  </si>
  <si>
    <t>Ortiz Anguiano Nélida Guadalupe</t>
  </si>
  <si>
    <t>AE25</t>
  </si>
  <si>
    <t>Reyes Vazquez Karla Rosalia Nashiely</t>
  </si>
  <si>
    <t>Trabajador Social</t>
  </si>
  <si>
    <t>AE26</t>
  </si>
  <si>
    <t>Navarro Sarabia Diana Cristina</t>
  </si>
  <si>
    <t>AE30</t>
  </si>
  <si>
    <t>González Angulo Karla Angélica</t>
  </si>
  <si>
    <t xml:space="preserve">Terapeuta </t>
  </si>
  <si>
    <t>AE31</t>
  </si>
  <si>
    <t>Villegas Ramirez Iyari</t>
  </si>
  <si>
    <t>AE32</t>
  </si>
  <si>
    <t>Montero Jauregui Maribel</t>
  </si>
  <si>
    <t>AE36</t>
  </si>
  <si>
    <t>Gutierrez Rodriguez Pamela Areli</t>
  </si>
  <si>
    <t>AE37</t>
  </si>
  <si>
    <t>AE38</t>
  </si>
  <si>
    <t xml:space="preserve">Tabares Renteria Jovanny Gabriel </t>
  </si>
  <si>
    <t>Monitor</t>
  </si>
  <si>
    <t>DEPARTAMENTO 6</t>
  </si>
  <si>
    <t>AREA TALLERES</t>
  </si>
  <si>
    <t>AE19</t>
  </si>
  <si>
    <t>De Anda Vargas Jessica Elizabeth</t>
  </si>
  <si>
    <t>Coordinadora Talleres</t>
  </si>
  <si>
    <t>AT28</t>
  </si>
  <si>
    <t>Ruiz Castorena Adriana Margarita</t>
  </si>
  <si>
    <t>AT29</t>
  </si>
  <si>
    <t>Rodriguez Mendez Elizabeth</t>
  </si>
  <si>
    <t xml:space="preserve">   </t>
  </si>
  <si>
    <t>AT33</t>
  </si>
  <si>
    <t xml:space="preserve">Reyes Nava Vanessa Gabriela </t>
  </si>
  <si>
    <t xml:space="preserve">Especialista en Terapia de Desarrollo de Habilidades </t>
  </si>
  <si>
    <t>AT34</t>
  </si>
  <si>
    <t>Bañuelos Estrada Cinthya Mayela</t>
  </si>
  <si>
    <t>AT35</t>
  </si>
  <si>
    <t>Ledezma Valdivia Martin</t>
  </si>
  <si>
    <t>DEPARTAMENTO 7</t>
  </si>
  <si>
    <t>JEFATURA DE OPERACIÓN</t>
  </si>
  <si>
    <t>JO03</t>
  </si>
  <si>
    <t xml:space="preserve">Marisol Valdez Becerra </t>
  </si>
  <si>
    <t>TOTALES</t>
  </si>
  <si>
    <t>Base para aportacion a pensiones</t>
  </si>
  <si>
    <t>Base para aportacion a vivienda</t>
  </si>
  <si>
    <t>JERONIMO SANCHEZ GARCIA</t>
  </si>
  <si>
    <t xml:space="preserve">GABRIELA MARISOL LOERA GONZALEZ </t>
  </si>
  <si>
    <t>Contador</t>
  </si>
  <si>
    <t>Jefatura Administrativa</t>
  </si>
  <si>
    <t xml:space="preserve">                 </t>
  </si>
  <si>
    <t>2DA  NOVIEMBRE   2020</t>
  </si>
  <si>
    <t>PRESTAMO LIQUIDES MEDIANO PLAZO</t>
  </si>
  <si>
    <t>FONDO DE GARANTIA MEDIANO PLAZO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</si>
</sst>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&quot;$&quot;* #,##0.00_-;\-&quot;$&quot;* #,##0.00_-;_-&quot;$&quot;* &quot;-&quot;??_-;_-@_-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b/>
      <sz val="8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4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Arial"/>
      <family val="2"/>
    </font>
    <font>
      <b/>
      <sz val="12"/>
      <color theme="1"/>
      <name val="Calibri"/>
      <family val="2"/>
      <scheme val="minor"/>
    </font>
    <font>
      <b/>
      <sz val="18"/>
      <color rgb="FF1F497D"/>
      <name val="Cambria"/>
      <family val="2"/>
      <charset val="1"/>
    </font>
    <font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6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Arial"/>
      <family val="2"/>
    </font>
    <font>
      <b/>
      <sz val="14"/>
      <color rgb="FFFF0000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C4E01A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theme="5" tint="-0.249977111117893"/>
      </bottom>
      <diagonal/>
    </border>
    <border>
      <left/>
      <right/>
      <top style="thin">
        <color theme="5" tint="-0.249977111117893"/>
      </top>
      <bottom/>
      <diagonal/>
    </border>
    <border>
      <left style="thin">
        <color theme="5" tint="-0.249977111117893"/>
      </left>
      <right/>
      <top style="thin">
        <color theme="5" tint="-0.249977111117893"/>
      </top>
      <bottom/>
      <diagonal/>
    </border>
    <border>
      <left style="thin">
        <color theme="5" tint="-0.249977111117893"/>
      </left>
      <right/>
      <top style="thin">
        <color theme="5" tint="-0.249977111117893"/>
      </top>
      <bottom style="thin">
        <color theme="5" tint="-0.249977111117893"/>
      </bottom>
      <diagonal/>
    </border>
    <border>
      <left style="thin">
        <color theme="5" tint="-0.249977111117893"/>
      </left>
      <right style="thin">
        <color theme="5" tint="-0.249977111117893"/>
      </right>
      <top style="thin">
        <color theme="5" tint="-0.249977111117893"/>
      </top>
      <bottom/>
      <diagonal/>
    </border>
    <border>
      <left/>
      <right/>
      <top style="thin">
        <color rgb="FFFF0000"/>
      </top>
      <bottom/>
      <diagonal/>
    </border>
    <border>
      <left style="thin">
        <color rgb="FFFF0000"/>
      </left>
      <right style="thin">
        <color rgb="FFFF0000"/>
      </right>
      <top style="thin">
        <color rgb="FF0000FD"/>
      </top>
      <bottom style="thin">
        <color rgb="FFFF0000"/>
      </bottom>
      <diagonal/>
    </border>
    <border>
      <left style="thin">
        <color rgb="FFFF0000"/>
      </left>
      <right style="thin">
        <color theme="5" tint="-0.249977111117893"/>
      </right>
      <top style="thin">
        <color theme="5" tint="-0.249977111117893"/>
      </top>
      <bottom style="thin">
        <color theme="5" tint="-0.249977111117893"/>
      </bottom>
      <diagonal/>
    </border>
    <border>
      <left style="thin">
        <color rgb="FFFF0000"/>
      </left>
      <right/>
      <top style="thin">
        <color rgb="FF0000FD"/>
      </top>
      <bottom/>
      <diagonal/>
    </border>
    <border>
      <left style="thin">
        <color rgb="FFFF0000"/>
      </left>
      <right style="thin">
        <color theme="5" tint="-0.249977111117893"/>
      </right>
      <top style="thin">
        <color theme="5" tint="-0.249977111117893"/>
      </top>
      <bottom/>
      <diagonal/>
    </border>
    <border>
      <left style="thin">
        <color rgb="FFFF0000"/>
      </left>
      <right style="thin">
        <color rgb="FFFF0000"/>
      </right>
      <top style="thin">
        <color theme="5" tint="-0.249977111117893"/>
      </top>
      <bottom style="thin">
        <color rgb="FFFF0000"/>
      </bottom>
      <diagonal/>
    </border>
    <border>
      <left style="thin">
        <color theme="5" tint="-0.249977111117893"/>
      </left>
      <right style="thin">
        <color theme="5" tint="-0.249977111117893"/>
      </right>
      <top style="thin">
        <color theme="5" tint="-0.249977111117893"/>
      </top>
      <bottom style="thin">
        <color rgb="FFFF0000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12" fillId="0" borderId="0"/>
  </cellStyleXfs>
  <cellXfs count="66">
    <xf numFmtId="0" fontId="0" fillId="0" borderId="0" xfId="0"/>
    <xf numFmtId="0" fontId="0" fillId="0" borderId="0" xfId="0"/>
    <xf numFmtId="0" fontId="4" fillId="0" borderId="0" xfId="0" applyFont="1"/>
    <xf numFmtId="2" fontId="0" fillId="0" borderId="0" xfId="0" applyNumberFormat="1"/>
    <xf numFmtId="0" fontId="4" fillId="0" borderId="0" xfId="0" applyFont="1" applyAlignment="1">
      <alignment horizontal="left"/>
    </xf>
    <xf numFmtId="44" fontId="6" fillId="0" borderId="0" xfId="1" applyFont="1"/>
    <xf numFmtId="4" fontId="6" fillId="0" borderId="0" xfId="1" applyNumberFormat="1" applyFont="1"/>
    <xf numFmtId="4" fontId="5" fillId="0" borderId="0" xfId="0" applyNumberFormat="1" applyFont="1"/>
    <xf numFmtId="0" fontId="2" fillId="0" borderId="0" xfId="0" applyFont="1"/>
    <xf numFmtId="0" fontId="5" fillId="0" borderId="0" xfId="0" applyFont="1" applyAlignment="1">
      <alignment horizontal="right"/>
    </xf>
    <xf numFmtId="4" fontId="5" fillId="2" borderId="3" xfId="0" applyNumberFormat="1" applyFont="1" applyFill="1" applyBorder="1"/>
    <xf numFmtId="4" fontId="5" fillId="5" borderId="3" xfId="0" applyNumberFormat="1" applyFont="1" applyFill="1" applyBorder="1"/>
    <xf numFmtId="4" fontId="3" fillId="3" borderId="0" xfId="0" applyNumberFormat="1" applyFont="1" applyFill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 wrapText="1"/>
    </xf>
    <xf numFmtId="4" fontId="3" fillId="3" borderId="7" xfId="0" applyNumberFormat="1" applyFont="1" applyFill="1" applyBorder="1" applyAlignment="1">
      <alignment horizontal="center" vertical="center" wrapText="1"/>
    </xf>
    <xf numFmtId="4" fontId="3" fillId="3" borderId="6" xfId="0" applyNumberFormat="1" applyFont="1" applyFill="1" applyBorder="1" applyAlignment="1">
      <alignment horizontal="center" vertical="center" wrapText="1"/>
    </xf>
    <xf numFmtId="0" fontId="3" fillId="3" borderId="8" xfId="0" applyFont="1" applyFill="1" applyBorder="1" applyAlignment="1">
      <alignment horizontal="center" vertical="center" wrapText="1"/>
    </xf>
    <xf numFmtId="4" fontId="3" fillId="3" borderId="5" xfId="0" applyNumberFormat="1" applyFont="1" applyFill="1" applyBorder="1" applyAlignment="1">
      <alignment horizontal="center" vertical="center" wrapText="1"/>
    </xf>
    <xf numFmtId="0" fontId="3" fillId="3" borderId="12" xfId="0" applyFont="1" applyFill="1" applyBorder="1" applyAlignment="1">
      <alignment horizontal="center" vertical="center" wrapText="1"/>
    </xf>
    <xf numFmtId="0" fontId="3" fillId="3" borderId="11" xfId="0" applyFont="1" applyFill="1" applyBorder="1" applyAlignment="1">
      <alignment horizontal="center" vertical="center" wrapText="1"/>
    </xf>
    <xf numFmtId="0" fontId="3" fillId="3" borderId="13" xfId="0" applyFont="1" applyFill="1" applyBorder="1" applyAlignment="1">
      <alignment horizontal="center" vertical="center" wrapText="1"/>
    </xf>
    <xf numFmtId="49" fontId="3" fillId="3" borderId="14" xfId="0" applyNumberFormat="1" applyFont="1" applyFill="1" applyBorder="1" applyAlignment="1">
      <alignment horizontal="center" vertical="center" wrapText="1"/>
    </xf>
    <xf numFmtId="0" fontId="4" fillId="0" borderId="9" xfId="0" applyFont="1" applyBorder="1"/>
    <xf numFmtId="0" fontId="3" fillId="3" borderId="15" xfId="0" applyFont="1" applyFill="1" applyBorder="1" applyAlignment="1">
      <alignment horizontal="center" vertical="center" wrapText="1"/>
    </xf>
    <xf numFmtId="4" fontId="9" fillId="0" borderId="0" xfId="0" applyNumberFormat="1" applyFont="1"/>
    <xf numFmtId="4" fontId="10" fillId="3" borderId="15" xfId="0" applyNumberFormat="1" applyFont="1" applyFill="1" applyBorder="1" applyAlignment="1">
      <alignment horizontal="center" vertical="center" wrapText="1"/>
    </xf>
    <xf numFmtId="0" fontId="9" fillId="0" borderId="0" xfId="0" applyFont="1"/>
    <xf numFmtId="44" fontId="5" fillId="4" borderId="0" xfId="1" applyFont="1" applyFill="1"/>
    <xf numFmtId="4" fontId="13" fillId="0" borderId="0" xfId="0" applyNumberFormat="1" applyFont="1"/>
    <xf numFmtId="4" fontId="7" fillId="0" borderId="0" xfId="1" applyNumberFormat="1" applyFont="1"/>
    <xf numFmtId="0" fontId="13" fillId="0" borderId="0" xfId="0" applyFont="1"/>
    <xf numFmtId="0" fontId="11" fillId="0" borderId="0" xfId="0" applyFont="1"/>
    <xf numFmtId="0" fontId="1" fillId="0" borderId="0" xfId="0" applyFont="1"/>
    <xf numFmtId="4" fontId="1" fillId="0" borderId="0" xfId="0" applyNumberFormat="1" applyFont="1"/>
    <xf numFmtId="4" fontId="1" fillId="0" borderId="5" xfId="0" applyNumberFormat="1" applyFont="1" applyBorder="1"/>
    <xf numFmtId="4" fontId="1" fillId="0" borderId="9" xfId="0" applyNumberFormat="1" applyFont="1" applyBorder="1"/>
    <xf numFmtId="0" fontId="1" fillId="0" borderId="0" xfId="0" applyFont="1" applyAlignment="1">
      <alignment horizontal="center"/>
    </xf>
    <xf numFmtId="2" fontId="1" fillId="0" borderId="0" xfId="0" applyNumberFormat="1" applyFont="1"/>
    <xf numFmtId="44" fontId="1" fillId="5" borderId="0" xfId="0" applyNumberFormat="1" applyFont="1" applyFill="1"/>
    <xf numFmtId="4" fontId="1" fillId="0" borderId="0" xfId="1" applyNumberFormat="1" applyFont="1"/>
    <xf numFmtId="4" fontId="5" fillId="7" borderId="0" xfId="0" applyNumberFormat="1" applyFont="1" applyFill="1"/>
    <xf numFmtId="4" fontId="8" fillId="0" borderId="0" xfId="0" applyNumberFormat="1" applyFont="1" applyAlignment="1">
      <alignment horizontal="center"/>
    </xf>
    <xf numFmtId="4" fontId="8" fillId="0" borderId="0" xfId="1" applyNumberFormat="1" applyFont="1" applyAlignment="1">
      <alignment horizontal="center"/>
    </xf>
    <xf numFmtId="4" fontId="1" fillId="2" borderId="0" xfId="0" applyNumberFormat="1" applyFont="1" applyFill="1"/>
    <xf numFmtId="4" fontId="1" fillId="6" borderId="0" xfId="0" applyNumberFormat="1" applyFont="1" applyFill="1"/>
    <xf numFmtId="4" fontId="14" fillId="8" borderId="0" xfId="0" applyNumberFormat="1" applyFont="1" applyFill="1"/>
    <xf numFmtId="0" fontId="0" fillId="0" borderId="0" xfId="0" applyAlignment="1">
      <alignment wrapText="1"/>
    </xf>
    <xf numFmtId="4" fontId="14" fillId="9" borderId="0" xfId="0" applyNumberFormat="1" applyFont="1" applyFill="1"/>
    <xf numFmtId="2" fontId="1" fillId="6" borderId="0" xfId="0" applyNumberFormat="1" applyFont="1" applyFill="1"/>
    <xf numFmtId="4" fontId="14" fillId="5" borderId="0" xfId="0" applyNumberFormat="1" applyFont="1" applyFill="1"/>
    <xf numFmtId="4" fontId="1" fillId="5" borderId="0" xfId="0" applyNumberFormat="1" applyFont="1" applyFill="1"/>
    <xf numFmtId="4" fontId="15" fillId="9" borderId="0" xfId="0" applyNumberFormat="1" applyFont="1" applyFill="1"/>
    <xf numFmtId="4" fontId="1" fillId="10" borderId="0" xfId="0" applyNumberFormat="1" applyFont="1" applyFill="1"/>
    <xf numFmtId="4" fontId="17" fillId="3" borderId="10" xfId="0" applyNumberFormat="1" applyFont="1" applyFill="1" applyBorder="1" applyAlignment="1">
      <alignment horizontal="center" vertical="center" wrapText="1"/>
    </xf>
    <xf numFmtId="0" fontId="0" fillId="0" borderId="0" xfId="0" applyFont="1"/>
    <xf numFmtId="4" fontId="18" fillId="0" borderId="0" xfId="0" applyNumberFormat="1" applyFont="1"/>
    <xf numFmtId="4" fontId="1" fillId="0" borderId="0" xfId="0" applyNumberFormat="1" applyFont="1" applyFill="1"/>
    <xf numFmtId="4" fontId="13" fillId="2" borderId="0" xfId="0" applyNumberFormat="1" applyFont="1" applyFill="1"/>
    <xf numFmtId="0" fontId="7" fillId="0" borderId="4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6" fillId="0" borderId="2" xfId="0" applyFont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3" fillId="3" borderId="0" xfId="0" applyFont="1" applyFill="1" applyBorder="1" applyAlignment="1">
      <alignment horizontal="center" vertical="center" wrapText="1"/>
    </xf>
  </cellXfs>
  <cellStyles count="3">
    <cellStyle name="Moneda" xfId="1" builtinId="4"/>
    <cellStyle name="Normal" xfId="0" builtinId="0"/>
    <cellStyle name="TableStyleLight1" xfId="2"/>
  </cellStyles>
  <dxfs count="1">
    <dxf>
      <font>
        <b val="0"/>
        <i val="0"/>
      </font>
    </dxf>
  </dxfs>
  <tableStyles count="1" defaultTableStyle="TableStyleMedium2" defaultPivotStyle="PivotStyleLight16">
    <tableStyle name="Estilo de tabla 1" pivot="0" count="1">
      <tableStyleElement type="wholeTable" dxfId="0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182256</xdr:colOff>
      <xdr:row>0</xdr:row>
      <xdr:rowOff>0</xdr:rowOff>
    </xdr:from>
    <xdr:to>
      <xdr:col>2</xdr:col>
      <xdr:colOff>663237</xdr:colOff>
      <xdr:row>3</xdr:row>
      <xdr:rowOff>128307</xdr:rowOff>
    </xdr:to>
    <xdr:pic>
      <xdr:nvPicPr>
        <xdr:cNvPr id="2" name="Imagen 1">
          <a:extLst>
            <a:ext uri="{FF2B5EF4-FFF2-40B4-BE49-F238E27FC236}">
              <a16:creationId xmlns="" xmlns:a16="http://schemas.microsoft.com/office/drawing/2014/main" id="{B6297E12-B033-42FF-B25E-AC0AB5B44F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8006" y="0"/>
          <a:ext cx="1623981" cy="75695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X80"/>
  <sheetViews>
    <sheetView workbookViewId="0">
      <selection sqref="A1:X80"/>
    </sheetView>
  </sheetViews>
  <sheetFormatPr baseColWidth="10" defaultRowHeight="15" x14ac:dyDescent="0.25"/>
  <sheetData>
    <row r="3" spans="2:24" ht="15.75" x14ac:dyDescent="0.25">
      <c r="B3" s="1"/>
      <c r="C3" s="1"/>
      <c r="D3" s="1"/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  <c r="P3" s="34"/>
      <c r="Q3" s="34"/>
      <c r="R3" s="34"/>
      <c r="S3" s="34"/>
      <c r="T3" s="25"/>
      <c r="U3" s="1"/>
      <c r="V3" s="1"/>
      <c r="W3" s="1"/>
      <c r="X3" s="1"/>
    </row>
    <row r="4" spans="2:24" ht="18.75" x14ac:dyDescent="0.25">
      <c r="B4" s="59" t="s">
        <v>0</v>
      </c>
      <c r="C4" s="59"/>
      <c r="D4" s="59"/>
      <c r="E4" s="59"/>
      <c r="F4" s="59"/>
      <c r="G4" s="59"/>
      <c r="H4" s="59"/>
      <c r="I4" s="59"/>
      <c r="J4" s="59"/>
      <c r="K4" s="59"/>
      <c r="L4" s="59"/>
      <c r="M4" s="59"/>
      <c r="N4" s="59"/>
      <c r="O4" s="59"/>
      <c r="P4" s="59"/>
      <c r="Q4" s="59"/>
      <c r="R4" s="59"/>
      <c r="S4" s="59"/>
      <c r="T4" s="59"/>
      <c r="U4" s="59"/>
      <c r="V4" s="59"/>
      <c r="W4" s="59"/>
      <c r="X4" s="59"/>
    </row>
    <row r="5" spans="2:24" ht="67.5" x14ac:dyDescent="0.25">
      <c r="B5" s="22" t="s">
        <v>1</v>
      </c>
      <c r="C5" s="21" t="s">
        <v>2</v>
      </c>
      <c r="D5" s="17" t="s">
        <v>3</v>
      </c>
      <c r="E5" s="12" t="s">
        <v>4</v>
      </c>
      <c r="F5" s="15" t="s">
        <v>5</v>
      </c>
      <c r="G5" s="19" t="s">
        <v>6</v>
      </c>
      <c r="H5" s="20" t="s">
        <v>7</v>
      </c>
      <c r="I5" s="19" t="s">
        <v>8</v>
      </c>
      <c r="J5" s="19" t="s">
        <v>9</v>
      </c>
      <c r="K5" s="13" t="s">
        <v>10</v>
      </c>
      <c r="L5" s="17" t="s">
        <v>11</v>
      </c>
      <c r="M5" s="17" t="s">
        <v>12</v>
      </c>
      <c r="N5" s="14" t="s">
        <v>13</v>
      </c>
      <c r="O5" s="15" t="s">
        <v>14</v>
      </c>
      <c r="P5" s="15" t="s">
        <v>15</v>
      </c>
      <c r="Q5" s="16" t="s">
        <v>16</v>
      </c>
      <c r="R5" s="54" t="s">
        <v>17</v>
      </c>
      <c r="S5" s="18" t="s">
        <v>18</v>
      </c>
      <c r="T5" s="26" t="s">
        <v>19</v>
      </c>
      <c r="U5" s="14" t="s">
        <v>20</v>
      </c>
      <c r="V5" s="14" t="s">
        <v>21</v>
      </c>
      <c r="W5" s="24" t="s">
        <v>22</v>
      </c>
      <c r="X5" s="24" t="s">
        <v>23</v>
      </c>
    </row>
    <row r="6" spans="2:24" ht="15.75" x14ac:dyDescent="0.25">
      <c r="B6" s="2" t="s">
        <v>24</v>
      </c>
      <c r="C6" s="23" t="s">
        <v>25</v>
      </c>
      <c r="D6" s="23"/>
      <c r="E6" s="35"/>
      <c r="F6" s="34"/>
      <c r="G6" s="36"/>
      <c r="H6" s="34"/>
      <c r="I6" s="34"/>
      <c r="J6" s="34"/>
      <c r="K6" s="35"/>
      <c r="L6" s="35"/>
      <c r="M6" s="35"/>
      <c r="N6" s="34"/>
      <c r="O6" s="34"/>
      <c r="P6" s="34"/>
      <c r="Q6" s="35"/>
      <c r="R6" s="34"/>
      <c r="S6" s="35"/>
      <c r="T6" s="25"/>
      <c r="U6" s="1"/>
      <c r="V6" s="1"/>
      <c r="W6" s="1"/>
      <c r="X6" s="1"/>
    </row>
    <row r="7" spans="2:24" ht="21" x14ac:dyDescent="0.35">
      <c r="B7" s="33" t="s">
        <v>26</v>
      </c>
      <c r="C7" s="27" t="s">
        <v>27</v>
      </c>
      <c r="D7" s="33" t="s">
        <v>28</v>
      </c>
      <c r="E7" s="34">
        <v>24148.799999999999</v>
      </c>
      <c r="F7" s="37">
        <v>15</v>
      </c>
      <c r="G7" s="44">
        <v>5000</v>
      </c>
      <c r="H7" s="34"/>
      <c r="I7" s="34"/>
      <c r="J7" s="34"/>
      <c r="K7" s="34"/>
      <c r="L7" s="34"/>
      <c r="M7" s="34">
        <v>24148.799999999999</v>
      </c>
      <c r="N7" s="34">
        <v>0</v>
      </c>
      <c r="O7" s="34"/>
      <c r="P7" s="34">
        <v>5127.58</v>
      </c>
      <c r="Q7" s="34">
        <v>0.11</v>
      </c>
      <c r="R7" s="51">
        <v>2777.11</v>
      </c>
      <c r="S7" s="34">
        <v>12904.8</v>
      </c>
      <c r="T7" s="48">
        <v>11244</v>
      </c>
      <c r="U7" s="3">
        <v>866.61</v>
      </c>
      <c r="V7" s="34">
        <v>4950.5039999999999</v>
      </c>
      <c r="W7" s="49">
        <v>482.98</v>
      </c>
      <c r="X7" s="39">
        <v>6300.0939999999991</v>
      </c>
    </row>
    <row r="8" spans="2:24" ht="21" x14ac:dyDescent="0.35">
      <c r="B8" s="33" t="s">
        <v>29</v>
      </c>
      <c r="C8" s="27" t="s">
        <v>30</v>
      </c>
      <c r="D8" s="33" t="s">
        <v>31</v>
      </c>
      <c r="E8" s="34">
        <v>6705.32</v>
      </c>
      <c r="F8" s="37">
        <v>15</v>
      </c>
      <c r="G8" s="34"/>
      <c r="H8" s="34"/>
      <c r="I8" s="34"/>
      <c r="J8" s="34"/>
      <c r="K8" s="42"/>
      <c r="L8" s="34"/>
      <c r="M8" s="34">
        <v>6705.32</v>
      </c>
      <c r="N8" s="34">
        <v>0</v>
      </c>
      <c r="O8" s="34"/>
      <c r="P8" s="34">
        <v>794</v>
      </c>
      <c r="Q8" s="34">
        <v>0.01</v>
      </c>
      <c r="R8" s="51">
        <v>771.11</v>
      </c>
      <c r="S8" s="34">
        <v>1565.12</v>
      </c>
      <c r="T8" s="48">
        <v>5140.2</v>
      </c>
      <c r="U8" s="3">
        <v>390.3</v>
      </c>
      <c r="V8" s="34">
        <v>1374.5905999999998</v>
      </c>
      <c r="W8" s="49">
        <v>134.11000000000001</v>
      </c>
      <c r="X8" s="39">
        <v>1899.0005999999998</v>
      </c>
    </row>
    <row r="9" spans="2:24" ht="18.75" x14ac:dyDescent="0.3">
      <c r="B9" s="4" t="s">
        <v>32</v>
      </c>
      <c r="C9" s="32"/>
      <c r="D9" s="8"/>
      <c r="E9" s="28">
        <v>30854.12</v>
      </c>
      <c r="F9" s="28"/>
      <c r="G9" s="28">
        <v>5000</v>
      </c>
      <c r="H9" s="28"/>
      <c r="I9" s="28"/>
      <c r="J9" s="28"/>
      <c r="K9" s="28">
        <v>0</v>
      </c>
      <c r="L9" s="28">
        <v>0</v>
      </c>
      <c r="M9" s="28">
        <v>30854.12</v>
      </c>
      <c r="N9" s="28">
        <v>0</v>
      </c>
      <c r="O9" s="28">
        <v>0</v>
      </c>
      <c r="P9" s="28">
        <v>5921.58</v>
      </c>
      <c r="Q9" s="28">
        <v>0.12</v>
      </c>
      <c r="R9" s="28">
        <v>3548.2200000000003</v>
      </c>
      <c r="S9" s="28">
        <v>14469.919999999998</v>
      </c>
      <c r="T9" s="28">
        <v>16384.2</v>
      </c>
      <c r="U9" s="28">
        <v>1256.9100000000001</v>
      </c>
      <c r="V9" s="28">
        <v>6325.0945999999994</v>
      </c>
      <c r="W9" s="28">
        <v>617.09</v>
      </c>
      <c r="X9" s="28">
        <v>8199.0945999999985</v>
      </c>
    </row>
    <row r="10" spans="2:24" ht="18.75" x14ac:dyDescent="0.3">
      <c r="B10" s="1"/>
      <c r="C10" s="27"/>
      <c r="D10" s="1"/>
      <c r="E10" s="34"/>
      <c r="F10" s="34"/>
      <c r="G10" s="34"/>
      <c r="H10" s="34"/>
      <c r="I10" s="34"/>
      <c r="J10" s="34"/>
      <c r="K10" s="34"/>
      <c r="L10" s="34"/>
      <c r="M10" s="34"/>
      <c r="N10" s="34"/>
      <c r="O10" s="34"/>
      <c r="P10" s="34"/>
      <c r="Q10" s="34"/>
      <c r="R10" s="34"/>
      <c r="S10" s="34"/>
      <c r="T10" s="29"/>
      <c r="U10" s="1"/>
      <c r="V10" s="1"/>
      <c r="W10" s="1"/>
      <c r="X10" s="1"/>
    </row>
    <row r="11" spans="2:24" ht="18.75" x14ac:dyDescent="0.3">
      <c r="B11" s="2" t="s">
        <v>33</v>
      </c>
      <c r="C11" s="32" t="s">
        <v>34</v>
      </c>
      <c r="D11" s="1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29"/>
      <c r="U11" s="1"/>
      <c r="V11" s="1"/>
      <c r="W11" s="1"/>
      <c r="X11" s="1"/>
    </row>
    <row r="12" spans="2:24" ht="21" x14ac:dyDescent="0.35">
      <c r="B12" s="33" t="s">
        <v>35</v>
      </c>
      <c r="C12" s="27" t="s">
        <v>36</v>
      </c>
      <c r="D12" s="33" t="s">
        <v>37</v>
      </c>
      <c r="E12" s="34">
        <v>13520</v>
      </c>
      <c r="F12" s="37">
        <v>15</v>
      </c>
      <c r="G12" s="44">
        <v>2535</v>
      </c>
      <c r="H12" s="34"/>
      <c r="I12" s="34"/>
      <c r="J12" s="34"/>
      <c r="K12" s="34"/>
      <c r="L12" s="34"/>
      <c r="M12" s="34">
        <v>13520</v>
      </c>
      <c r="N12" s="34">
        <v>0</v>
      </c>
      <c r="O12" s="34"/>
      <c r="P12" s="34">
        <v>2283.5500000000002</v>
      </c>
      <c r="Q12" s="34">
        <v>-0.15</v>
      </c>
      <c r="R12" s="51">
        <v>1554.8</v>
      </c>
      <c r="S12" s="34">
        <v>6373.2</v>
      </c>
      <c r="T12" s="48">
        <v>7146.8</v>
      </c>
      <c r="U12" s="3">
        <v>576.39</v>
      </c>
      <c r="V12" s="34">
        <v>2771.6</v>
      </c>
      <c r="W12" s="49">
        <v>270.39999999999998</v>
      </c>
      <c r="X12" s="39">
        <v>3618.39</v>
      </c>
    </row>
    <row r="13" spans="2:24" ht="21" x14ac:dyDescent="0.35">
      <c r="B13" s="33" t="s">
        <v>38</v>
      </c>
      <c r="C13" s="27" t="s">
        <v>39</v>
      </c>
      <c r="D13" s="33" t="s">
        <v>40</v>
      </c>
      <c r="E13" s="34">
        <v>7513.82</v>
      </c>
      <c r="F13" s="37">
        <v>15</v>
      </c>
      <c r="G13" s="34"/>
      <c r="H13" s="34"/>
      <c r="I13" s="34"/>
      <c r="J13" s="34"/>
      <c r="K13" s="43"/>
      <c r="L13" s="40"/>
      <c r="M13" s="34">
        <v>7513.82</v>
      </c>
      <c r="N13" s="34">
        <v>0</v>
      </c>
      <c r="O13" s="34"/>
      <c r="P13" s="34">
        <v>966.73</v>
      </c>
      <c r="Q13" s="34"/>
      <c r="R13" s="51">
        <v>864.09</v>
      </c>
      <c r="S13" s="34">
        <v>1830.8200000000002</v>
      </c>
      <c r="T13" s="48">
        <v>5683</v>
      </c>
      <c r="U13" s="3">
        <v>412.38</v>
      </c>
      <c r="V13" s="34">
        <v>1540.3300000000002</v>
      </c>
      <c r="W13" s="49">
        <v>150.28</v>
      </c>
      <c r="X13" s="39">
        <v>2102.9900000000002</v>
      </c>
    </row>
    <row r="14" spans="2:24" ht="21" x14ac:dyDescent="0.35">
      <c r="B14" s="33" t="s">
        <v>41</v>
      </c>
      <c r="C14" s="27" t="s">
        <v>42</v>
      </c>
      <c r="D14" s="33" t="s">
        <v>43</v>
      </c>
      <c r="E14" s="34">
        <v>7513.82</v>
      </c>
      <c r="F14" s="37">
        <v>15</v>
      </c>
      <c r="G14" s="53"/>
      <c r="H14" s="34"/>
      <c r="I14" s="34"/>
      <c r="J14" s="34"/>
      <c r="K14" s="43">
        <v>1.19</v>
      </c>
      <c r="L14" s="40"/>
      <c r="M14" s="34">
        <v>7512.63</v>
      </c>
      <c r="N14" s="34">
        <v>0</v>
      </c>
      <c r="O14" s="34"/>
      <c r="P14" s="34">
        <v>966.73</v>
      </c>
      <c r="Q14" s="34">
        <v>0.01</v>
      </c>
      <c r="R14" s="51">
        <v>864.09</v>
      </c>
      <c r="S14" s="34">
        <v>1830.83</v>
      </c>
      <c r="T14" s="48">
        <v>5681.8</v>
      </c>
      <c r="U14" s="3">
        <v>412.38</v>
      </c>
      <c r="V14" s="34">
        <v>1540.3300000000002</v>
      </c>
      <c r="W14" s="49">
        <v>150.28</v>
      </c>
      <c r="X14" s="39">
        <v>2102.9900000000002</v>
      </c>
    </row>
    <row r="15" spans="2:24" ht="21" x14ac:dyDescent="0.35">
      <c r="B15" s="33" t="s">
        <v>44</v>
      </c>
      <c r="C15" s="27" t="s">
        <v>45</v>
      </c>
      <c r="D15" s="33" t="s">
        <v>46</v>
      </c>
      <c r="E15" s="34">
        <v>7989.28</v>
      </c>
      <c r="F15" s="37">
        <v>15</v>
      </c>
      <c r="G15" s="34"/>
      <c r="H15" s="34"/>
      <c r="I15" s="34"/>
      <c r="J15" s="34"/>
      <c r="K15" s="43"/>
      <c r="L15" s="34"/>
      <c r="M15" s="34">
        <v>7989.28</v>
      </c>
      <c r="N15" s="34">
        <v>0</v>
      </c>
      <c r="O15" s="34"/>
      <c r="P15" s="34">
        <v>1068.3</v>
      </c>
      <c r="Q15" s="34">
        <v>0.01</v>
      </c>
      <c r="R15" s="51">
        <v>918.77</v>
      </c>
      <c r="S15" s="34">
        <v>1987.08</v>
      </c>
      <c r="T15" s="48">
        <v>6002.2</v>
      </c>
      <c r="U15" s="3">
        <v>425.36</v>
      </c>
      <c r="V15" s="34">
        <v>1637.8</v>
      </c>
      <c r="W15" s="49">
        <v>159.79</v>
      </c>
      <c r="X15" s="39">
        <v>2222.9499999999998</v>
      </c>
    </row>
    <row r="16" spans="2:24" ht="21" x14ac:dyDescent="0.35">
      <c r="B16" s="33" t="s">
        <v>47</v>
      </c>
      <c r="C16" s="27" t="s">
        <v>48</v>
      </c>
      <c r="D16" s="33" t="s">
        <v>49</v>
      </c>
      <c r="E16" s="34">
        <v>5278.78</v>
      </c>
      <c r="F16" s="37">
        <v>15</v>
      </c>
      <c r="G16" s="44">
        <v>2640</v>
      </c>
      <c r="H16" s="34"/>
      <c r="I16" s="34"/>
      <c r="J16" s="34"/>
      <c r="K16" s="43"/>
      <c r="L16" s="34"/>
      <c r="M16" s="34">
        <v>5278.78</v>
      </c>
      <c r="N16" s="34">
        <v>0</v>
      </c>
      <c r="O16" s="34"/>
      <c r="P16" s="34">
        <v>511.6</v>
      </c>
      <c r="Q16" s="34">
        <v>-0.08</v>
      </c>
      <c r="R16" s="51">
        <v>607.05999999999995</v>
      </c>
      <c r="S16" s="34">
        <v>3758.58</v>
      </c>
      <c r="T16" s="48">
        <v>1520.1999999999998</v>
      </c>
      <c r="U16" s="3">
        <v>351.35</v>
      </c>
      <c r="V16" s="34">
        <v>1082.1500000000001</v>
      </c>
      <c r="W16" s="49">
        <v>105.58</v>
      </c>
      <c r="X16" s="39">
        <v>1539.08</v>
      </c>
    </row>
    <row r="17" spans="2:24" ht="21" x14ac:dyDescent="0.35">
      <c r="B17" s="33" t="s">
        <v>50</v>
      </c>
      <c r="C17" s="27" t="s">
        <v>51</v>
      </c>
      <c r="D17" s="33" t="s">
        <v>52</v>
      </c>
      <c r="E17" s="34">
        <v>4677.54</v>
      </c>
      <c r="F17" s="37">
        <v>15</v>
      </c>
      <c r="G17" s="44">
        <v>2339.52</v>
      </c>
      <c r="H17" s="34"/>
      <c r="I17" s="34"/>
      <c r="J17" s="34"/>
      <c r="K17" s="42"/>
      <c r="L17" s="34"/>
      <c r="M17" s="34">
        <v>4677.54</v>
      </c>
      <c r="N17" s="34"/>
      <c r="O17" s="34"/>
      <c r="P17" s="34">
        <v>409.06</v>
      </c>
      <c r="Q17" s="34">
        <v>0.04</v>
      </c>
      <c r="R17" s="51">
        <v>537.91999999999996</v>
      </c>
      <c r="S17" s="34">
        <v>3286.54</v>
      </c>
      <c r="T17" s="48">
        <v>1391</v>
      </c>
      <c r="U17" s="3">
        <v>334.93</v>
      </c>
      <c r="V17" s="34">
        <v>958.90000000000009</v>
      </c>
      <c r="W17" s="49">
        <v>93.55</v>
      </c>
      <c r="X17" s="39">
        <v>1387.38</v>
      </c>
    </row>
    <row r="18" spans="2:24" ht="21" x14ac:dyDescent="0.35">
      <c r="B18" s="33" t="s">
        <v>53</v>
      </c>
      <c r="C18" s="27" t="s">
        <v>54</v>
      </c>
      <c r="D18" s="33" t="s">
        <v>55</v>
      </c>
      <c r="E18" s="34">
        <v>5278.78</v>
      </c>
      <c r="F18" s="37">
        <v>15</v>
      </c>
      <c r="G18" s="44">
        <v>2010.75</v>
      </c>
      <c r="H18" s="42"/>
      <c r="I18" s="42"/>
      <c r="J18" s="42"/>
      <c r="K18" s="43"/>
      <c r="L18" s="34"/>
      <c r="M18" s="34">
        <v>5278.78</v>
      </c>
      <c r="N18" s="34"/>
      <c r="O18" s="34"/>
      <c r="P18" s="34">
        <v>511.6</v>
      </c>
      <c r="Q18" s="34">
        <v>-0.03</v>
      </c>
      <c r="R18" s="51">
        <v>607.05999999999995</v>
      </c>
      <c r="S18" s="34">
        <v>3129.38</v>
      </c>
      <c r="T18" s="48">
        <v>2149.3999999999996</v>
      </c>
      <c r="U18" s="3">
        <v>351.35</v>
      </c>
      <c r="V18" s="34">
        <v>1082.1500000000001</v>
      </c>
      <c r="W18" s="49">
        <v>105.58</v>
      </c>
      <c r="X18" s="39">
        <v>1539.08</v>
      </c>
    </row>
    <row r="19" spans="2:24" ht="21" x14ac:dyDescent="0.35">
      <c r="B19" s="1" t="s">
        <v>56</v>
      </c>
      <c r="C19" s="27" t="s">
        <v>57</v>
      </c>
      <c r="D19" s="1" t="s">
        <v>58</v>
      </c>
      <c r="E19" s="34">
        <v>5278.78</v>
      </c>
      <c r="F19" s="37">
        <v>15</v>
      </c>
      <c r="G19" s="34"/>
      <c r="H19" s="42"/>
      <c r="I19" s="42"/>
      <c r="J19" s="42"/>
      <c r="K19" s="43"/>
      <c r="L19" s="34"/>
      <c r="M19" s="34">
        <v>5278.78</v>
      </c>
      <c r="N19" s="34"/>
      <c r="O19" s="34"/>
      <c r="P19" s="34">
        <v>511.6</v>
      </c>
      <c r="Q19" s="34">
        <v>0.12</v>
      </c>
      <c r="R19" s="51">
        <v>607.05999999999995</v>
      </c>
      <c r="S19" s="34">
        <v>1118.78</v>
      </c>
      <c r="T19" s="48">
        <v>4160</v>
      </c>
      <c r="U19" s="3">
        <v>351.35</v>
      </c>
      <c r="V19" s="34">
        <v>1082.1500000000001</v>
      </c>
      <c r="W19" s="49">
        <v>105.58</v>
      </c>
      <c r="X19" s="39">
        <v>1539.08</v>
      </c>
    </row>
    <row r="20" spans="2:24" ht="21" x14ac:dyDescent="0.35">
      <c r="B20" s="1" t="s">
        <v>59</v>
      </c>
      <c r="C20" s="27" t="s">
        <v>60</v>
      </c>
      <c r="D20" s="1" t="s">
        <v>52</v>
      </c>
      <c r="E20" s="34">
        <v>4677.54</v>
      </c>
      <c r="F20" s="37">
        <v>15</v>
      </c>
      <c r="G20" s="34"/>
      <c r="H20" s="34"/>
      <c r="I20" s="34"/>
      <c r="J20" s="34"/>
      <c r="K20" s="42"/>
      <c r="L20" s="34"/>
      <c r="M20" s="34">
        <v>4677.54</v>
      </c>
      <c r="N20" s="34"/>
      <c r="O20" s="34"/>
      <c r="P20" s="34">
        <v>409.06</v>
      </c>
      <c r="Q20" s="34">
        <v>0.06</v>
      </c>
      <c r="R20" s="51">
        <v>537.91999999999996</v>
      </c>
      <c r="S20" s="34">
        <v>947.04</v>
      </c>
      <c r="T20" s="48">
        <v>3730.5</v>
      </c>
      <c r="U20" s="3">
        <v>334.93</v>
      </c>
      <c r="V20" s="34">
        <v>958.90000000000009</v>
      </c>
      <c r="W20" s="49">
        <v>93.55</v>
      </c>
      <c r="X20" s="39">
        <v>1387.38</v>
      </c>
    </row>
    <row r="21" spans="2:24" ht="21" x14ac:dyDescent="0.35">
      <c r="B21" s="1" t="s">
        <v>61</v>
      </c>
      <c r="C21" s="27" t="s">
        <v>62</v>
      </c>
      <c r="D21" s="1" t="s">
        <v>63</v>
      </c>
      <c r="E21" s="34">
        <v>5278.78</v>
      </c>
      <c r="F21" s="37">
        <v>15</v>
      </c>
      <c r="G21" s="44">
        <v>444.89</v>
      </c>
      <c r="H21" s="34"/>
      <c r="I21" s="34"/>
      <c r="J21" s="34"/>
      <c r="K21" s="42"/>
      <c r="L21" s="34"/>
      <c r="M21" s="34">
        <v>5278.78</v>
      </c>
      <c r="N21" s="34"/>
      <c r="O21" s="34"/>
      <c r="P21" s="34">
        <v>511.62</v>
      </c>
      <c r="Q21" s="34">
        <v>-0.19</v>
      </c>
      <c r="R21" s="51">
        <v>607.05999999999995</v>
      </c>
      <c r="S21" s="34">
        <v>1563.38</v>
      </c>
      <c r="T21" s="48">
        <v>3715.3999999999996</v>
      </c>
      <c r="U21" s="3">
        <v>351.36</v>
      </c>
      <c r="V21" s="34">
        <v>1082.1500000000001</v>
      </c>
      <c r="W21" s="49">
        <v>105.58</v>
      </c>
      <c r="X21" s="39">
        <v>1539.0900000000001</v>
      </c>
    </row>
    <row r="22" spans="2:24" ht="18.75" x14ac:dyDescent="0.3">
      <c r="B22" s="2" t="s">
        <v>32</v>
      </c>
      <c r="C22" s="32"/>
      <c r="D22" s="8"/>
      <c r="E22" s="28">
        <v>67007.12</v>
      </c>
      <c r="F22" s="28"/>
      <c r="G22" s="28">
        <v>9970.16</v>
      </c>
      <c r="H22" s="28">
        <v>0</v>
      </c>
      <c r="I22" s="28"/>
      <c r="J22" s="28"/>
      <c r="K22" s="28">
        <v>1.19</v>
      </c>
      <c r="L22" s="28">
        <v>67005.930000000008</v>
      </c>
      <c r="M22" s="28">
        <v>67005.930000000008</v>
      </c>
      <c r="N22" s="28">
        <v>8149.8500000000022</v>
      </c>
      <c r="O22" s="28">
        <v>8149.640000000004</v>
      </c>
      <c r="P22" s="28">
        <v>8149.8500000000022</v>
      </c>
      <c r="Q22" s="28">
        <v>-0.20999999999999996</v>
      </c>
      <c r="R22" s="28">
        <v>7705.8299999999981</v>
      </c>
      <c r="S22" s="28">
        <v>25825.63</v>
      </c>
      <c r="T22" s="28">
        <v>41180.300000000003</v>
      </c>
      <c r="U22" s="28">
        <v>3901.7799999999997</v>
      </c>
      <c r="V22" s="28">
        <v>13736.46</v>
      </c>
      <c r="W22" s="28">
        <v>1340.1699999999996</v>
      </c>
      <c r="X22" s="28">
        <v>18978.41</v>
      </c>
    </row>
    <row r="23" spans="2:24" ht="18.75" x14ac:dyDescent="0.3">
      <c r="B23" s="2"/>
      <c r="C23" s="27"/>
      <c r="D23" s="1"/>
      <c r="E23" s="34"/>
      <c r="F23" s="34"/>
      <c r="G23" s="34"/>
      <c r="H23" s="34"/>
      <c r="I23" s="34"/>
      <c r="J23" s="34"/>
      <c r="K23" s="34"/>
      <c r="L23" s="34"/>
      <c r="M23" s="34"/>
      <c r="N23" s="34"/>
      <c r="O23" s="34"/>
      <c r="P23" s="34"/>
      <c r="Q23" s="34"/>
      <c r="R23" s="34"/>
      <c r="S23" s="34"/>
      <c r="T23" s="29"/>
      <c r="U23" s="1"/>
      <c r="V23" s="1"/>
      <c r="W23" s="1"/>
      <c r="X23" s="1"/>
    </row>
    <row r="24" spans="2:24" ht="18.75" x14ac:dyDescent="0.3">
      <c r="B24" s="2" t="s">
        <v>64</v>
      </c>
      <c r="C24" s="32" t="s">
        <v>65</v>
      </c>
      <c r="D24" s="1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29"/>
      <c r="U24" s="1"/>
      <c r="V24" s="1"/>
      <c r="W24" s="1"/>
      <c r="X24" s="1"/>
    </row>
    <row r="25" spans="2:24" ht="21" x14ac:dyDescent="0.35">
      <c r="B25" s="33" t="s">
        <v>66</v>
      </c>
      <c r="C25" s="27" t="s">
        <v>67</v>
      </c>
      <c r="D25" s="1" t="s">
        <v>68</v>
      </c>
      <c r="E25" s="34">
        <v>7513.82</v>
      </c>
      <c r="F25" s="37">
        <v>15</v>
      </c>
      <c r="G25" s="34"/>
      <c r="H25" s="34"/>
      <c r="I25" s="34"/>
      <c r="J25" s="34"/>
      <c r="K25" s="42"/>
      <c r="L25" s="34"/>
      <c r="M25" s="34">
        <v>7513.82</v>
      </c>
      <c r="N25" s="34">
        <v>0</v>
      </c>
      <c r="O25" s="34"/>
      <c r="P25" s="34">
        <v>966.73</v>
      </c>
      <c r="Q25" s="34"/>
      <c r="R25" s="51">
        <v>864.09</v>
      </c>
      <c r="S25" s="34">
        <v>1830.8200000000002</v>
      </c>
      <c r="T25" s="48">
        <v>5683</v>
      </c>
      <c r="U25" s="38">
        <v>412.38</v>
      </c>
      <c r="V25" s="34">
        <v>1540.3300000000002</v>
      </c>
      <c r="W25" s="49">
        <v>150.28</v>
      </c>
      <c r="X25" s="39">
        <v>2102.9900000000002</v>
      </c>
    </row>
    <row r="26" spans="2:24" ht="21" x14ac:dyDescent="0.35">
      <c r="B26" s="33" t="s">
        <v>69</v>
      </c>
      <c r="C26" s="27" t="s">
        <v>70</v>
      </c>
      <c r="D26" s="1" t="s">
        <v>71</v>
      </c>
      <c r="E26" s="34">
        <v>7513.82</v>
      </c>
      <c r="F26" s="37">
        <v>15</v>
      </c>
      <c r="G26" s="34"/>
      <c r="H26" s="34"/>
      <c r="I26" s="34"/>
      <c r="J26" s="34"/>
      <c r="K26" s="43"/>
      <c r="L26" s="34"/>
      <c r="M26" s="34">
        <v>7513.82</v>
      </c>
      <c r="N26" s="34">
        <v>0</v>
      </c>
      <c r="O26" s="34"/>
      <c r="P26" s="34">
        <v>966.73</v>
      </c>
      <c r="Q26" s="34"/>
      <c r="R26" s="51">
        <v>864.09</v>
      </c>
      <c r="S26" s="34">
        <v>1830.8200000000002</v>
      </c>
      <c r="T26" s="48">
        <v>5683</v>
      </c>
      <c r="U26" s="38">
        <v>412.38</v>
      </c>
      <c r="V26" s="34">
        <v>1540.3300000000002</v>
      </c>
      <c r="W26" s="49">
        <v>150.28</v>
      </c>
      <c r="X26" s="39">
        <v>2102.9900000000002</v>
      </c>
    </row>
    <row r="27" spans="2:24" ht="21" x14ac:dyDescent="0.35">
      <c r="B27" s="33" t="s">
        <v>72</v>
      </c>
      <c r="C27" s="27" t="s">
        <v>73</v>
      </c>
      <c r="D27" s="33" t="s">
        <v>74</v>
      </c>
      <c r="E27" s="34">
        <v>7513.82</v>
      </c>
      <c r="F27" s="37">
        <v>15</v>
      </c>
      <c r="G27" s="34"/>
      <c r="H27" s="34"/>
      <c r="I27" s="34"/>
      <c r="J27" s="34"/>
      <c r="K27" s="42"/>
      <c r="L27" s="34"/>
      <c r="M27" s="34">
        <v>7513.82</v>
      </c>
      <c r="N27" s="34">
        <v>0</v>
      </c>
      <c r="O27" s="34"/>
      <c r="P27" s="34">
        <v>966.73</v>
      </c>
      <c r="Q27" s="34"/>
      <c r="R27" s="51">
        <v>864.09</v>
      </c>
      <c r="S27" s="34">
        <v>1830.8200000000002</v>
      </c>
      <c r="T27" s="48">
        <v>5683</v>
      </c>
      <c r="U27" s="38">
        <v>412.38</v>
      </c>
      <c r="V27" s="34">
        <v>1540.3300000000002</v>
      </c>
      <c r="W27" s="49">
        <v>150.28</v>
      </c>
      <c r="X27" s="39">
        <v>2102.9900000000002</v>
      </c>
    </row>
    <row r="28" spans="2:24" ht="21" x14ac:dyDescent="0.35">
      <c r="B28" s="55" t="s">
        <v>75</v>
      </c>
      <c r="C28" s="27" t="s">
        <v>76</v>
      </c>
      <c r="D28" s="1" t="s">
        <v>71</v>
      </c>
      <c r="E28" s="34">
        <v>7513.82</v>
      </c>
      <c r="F28" s="37">
        <v>15</v>
      </c>
      <c r="G28" s="34"/>
      <c r="H28" s="42"/>
      <c r="I28" s="42"/>
      <c r="J28" s="42"/>
      <c r="K28" s="42"/>
      <c r="L28" s="34"/>
      <c r="M28" s="34">
        <v>7513.82</v>
      </c>
      <c r="N28" s="34"/>
      <c r="O28" s="34"/>
      <c r="P28" s="34">
        <v>966.73</v>
      </c>
      <c r="Q28" s="34"/>
      <c r="R28" s="51">
        <v>864.09</v>
      </c>
      <c r="S28" s="34">
        <v>1830.8200000000002</v>
      </c>
      <c r="T28" s="48">
        <v>5683</v>
      </c>
      <c r="U28" s="38">
        <v>412.38</v>
      </c>
      <c r="V28" s="34">
        <v>1540.3300000000002</v>
      </c>
      <c r="W28" s="49">
        <v>150.28</v>
      </c>
      <c r="X28" s="39">
        <v>2102.9900000000002</v>
      </c>
    </row>
    <row r="29" spans="2:24" ht="18.75" x14ac:dyDescent="0.3">
      <c r="B29" s="2" t="s">
        <v>32</v>
      </c>
      <c r="C29" s="32"/>
      <c r="D29" s="8"/>
      <c r="E29" s="28">
        <v>30055.279999999999</v>
      </c>
      <c r="F29" s="28"/>
      <c r="G29" s="28">
        <v>0</v>
      </c>
      <c r="H29" s="28"/>
      <c r="I29" s="28"/>
      <c r="J29" s="28"/>
      <c r="K29" s="28">
        <v>0</v>
      </c>
      <c r="L29" s="28">
        <v>0</v>
      </c>
      <c r="M29" s="28">
        <v>30055.279999999999</v>
      </c>
      <c r="N29" s="28">
        <v>0</v>
      </c>
      <c r="O29" s="28">
        <v>0</v>
      </c>
      <c r="P29" s="28">
        <v>3866.92</v>
      </c>
      <c r="Q29" s="28">
        <v>0</v>
      </c>
      <c r="R29" s="28">
        <v>3456.36</v>
      </c>
      <c r="S29" s="28">
        <v>7323.2800000000007</v>
      </c>
      <c r="T29" s="28">
        <v>22732</v>
      </c>
      <c r="U29" s="28">
        <v>1649.52</v>
      </c>
      <c r="V29" s="28">
        <v>6161.3200000000006</v>
      </c>
      <c r="W29" s="28">
        <v>601.12</v>
      </c>
      <c r="X29" s="28">
        <v>8411.9600000000009</v>
      </c>
    </row>
    <row r="30" spans="2:24" ht="18.75" x14ac:dyDescent="0.3">
      <c r="B30" s="1"/>
      <c r="C30" s="27"/>
      <c r="D30" s="1"/>
      <c r="E30" s="34"/>
      <c r="F30" s="34"/>
      <c r="G30" s="34"/>
      <c r="H30" s="34"/>
      <c r="I30" s="34"/>
      <c r="J30" s="34"/>
      <c r="K30" s="34"/>
      <c r="L30" s="34"/>
      <c r="M30" s="34"/>
      <c r="N30" s="34"/>
      <c r="O30" s="34"/>
      <c r="P30" s="34"/>
      <c r="Q30" s="34"/>
      <c r="R30" s="34"/>
      <c r="S30" s="34"/>
      <c r="T30" s="29"/>
      <c r="U30" s="1"/>
      <c r="V30" s="1"/>
      <c r="W30" s="1"/>
      <c r="X30" s="1"/>
    </row>
    <row r="31" spans="2:24" ht="18.75" x14ac:dyDescent="0.3">
      <c r="B31" s="2" t="s">
        <v>77</v>
      </c>
      <c r="C31" s="32" t="s">
        <v>78</v>
      </c>
      <c r="D31" s="1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29"/>
      <c r="U31" s="1"/>
      <c r="V31" s="1"/>
      <c r="W31" s="1"/>
      <c r="X31" s="1"/>
    </row>
    <row r="32" spans="2:24" ht="21" x14ac:dyDescent="0.35">
      <c r="B32" s="33" t="s">
        <v>79</v>
      </c>
      <c r="C32" s="27"/>
      <c r="D32" s="1" t="s">
        <v>80</v>
      </c>
      <c r="E32" s="34"/>
      <c r="F32" s="37"/>
      <c r="G32" s="34"/>
      <c r="H32" s="34"/>
      <c r="I32" s="34"/>
      <c r="J32" s="34"/>
      <c r="K32" s="42"/>
      <c r="L32" s="34"/>
      <c r="M32" s="34"/>
      <c r="N32" s="34"/>
      <c r="O32" s="34"/>
      <c r="P32" s="34"/>
      <c r="Q32" s="34"/>
      <c r="R32" s="45"/>
      <c r="S32" s="34"/>
      <c r="T32" s="46"/>
      <c r="U32" s="38"/>
      <c r="V32" s="38"/>
      <c r="W32" s="49"/>
      <c r="X32" s="39"/>
    </row>
    <row r="33" spans="2:24" ht="21" x14ac:dyDescent="0.35">
      <c r="B33" s="1" t="s">
        <v>79</v>
      </c>
      <c r="C33" s="27" t="s">
        <v>81</v>
      </c>
      <c r="D33" s="1" t="s">
        <v>82</v>
      </c>
      <c r="E33" s="34">
        <v>7513.82</v>
      </c>
      <c r="F33" s="37">
        <v>15</v>
      </c>
      <c r="G33" s="34"/>
      <c r="H33" s="34"/>
      <c r="I33" s="34"/>
      <c r="J33" s="34"/>
      <c r="K33" s="42"/>
      <c r="L33" s="34"/>
      <c r="M33" s="34">
        <v>7513.82</v>
      </c>
      <c r="N33" s="34"/>
      <c r="O33" s="34"/>
      <c r="P33" s="34">
        <v>966.73</v>
      </c>
      <c r="Q33" s="34"/>
      <c r="R33" s="45">
        <v>864.09</v>
      </c>
      <c r="S33" s="34">
        <v>1830.8200000000002</v>
      </c>
      <c r="T33" s="48">
        <v>5683</v>
      </c>
      <c r="U33" s="38">
        <v>412.38</v>
      </c>
      <c r="V33" s="34">
        <v>1540.3300000000002</v>
      </c>
      <c r="W33" s="49">
        <v>150.28</v>
      </c>
      <c r="X33" s="39">
        <v>2102.9900000000002</v>
      </c>
    </row>
    <row r="34" spans="2:24" ht="21" x14ac:dyDescent="0.35">
      <c r="B34" s="55" t="s">
        <v>83</v>
      </c>
      <c r="C34" s="27" t="s">
        <v>84</v>
      </c>
      <c r="D34" s="1" t="s">
        <v>82</v>
      </c>
      <c r="E34" s="34">
        <v>7513.82</v>
      </c>
      <c r="F34" s="37">
        <v>15</v>
      </c>
      <c r="G34" s="53"/>
      <c r="H34" s="34"/>
      <c r="I34" s="34"/>
      <c r="J34" s="34"/>
      <c r="K34" s="42"/>
      <c r="L34" s="34"/>
      <c r="M34" s="34">
        <v>7513.82</v>
      </c>
      <c r="N34" s="34"/>
      <c r="O34" s="34"/>
      <c r="P34" s="34">
        <v>966.73</v>
      </c>
      <c r="Q34" s="34"/>
      <c r="R34" s="45">
        <v>864.09</v>
      </c>
      <c r="S34" s="34">
        <v>1830.8200000000002</v>
      </c>
      <c r="T34" s="48">
        <v>5683</v>
      </c>
      <c r="U34" s="38">
        <v>412.38</v>
      </c>
      <c r="V34" s="34">
        <v>1540.3300000000002</v>
      </c>
      <c r="W34" s="49">
        <v>150.28</v>
      </c>
      <c r="X34" s="39">
        <v>2102.9900000000002</v>
      </c>
    </row>
    <row r="35" spans="2:24" ht="21" x14ac:dyDescent="0.35">
      <c r="B35" s="33" t="s">
        <v>85</v>
      </c>
      <c r="C35" s="27" t="s">
        <v>86</v>
      </c>
      <c r="D35" s="33" t="s">
        <v>87</v>
      </c>
      <c r="E35" s="34">
        <v>7989.28</v>
      </c>
      <c r="F35" s="37">
        <v>15</v>
      </c>
      <c r="G35" s="44">
        <v>1332</v>
      </c>
      <c r="H35" s="34"/>
      <c r="I35" s="34"/>
      <c r="J35" s="34"/>
      <c r="K35" s="42"/>
      <c r="L35" s="34"/>
      <c r="M35" s="34">
        <v>7989.28</v>
      </c>
      <c r="N35" s="34">
        <v>0</v>
      </c>
      <c r="O35" s="34"/>
      <c r="P35" s="34">
        <v>1068.3</v>
      </c>
      <c r="Q35" s="34">
        <v>0.01</v>
      </c>
      <c r="R35" s="45">
        <v>918.77</v>
      </c>
      <c r="S35" s="34">
        <v>3319.08</v>
      </c>
      <c r="T35" s="48">
        <v>4670.2</v>
      </c>
      <c r="U35" s="38">
        <v>425.36</v>
      </c>
      <c r="V35" s="34">
        <v>1637.8</v>
      </c>
      <c r="W35" s="49">
        <v>159.79</v>
      </c>
      <c r="X35" s="39">
        <v>2222.9499999999998</v>
      </c>
    </row>
    <row r="36" spans="2:24" ht="21" x14ac:dyDescent="0.35">
      <c r="B36" s="33" t="s">
        <v>88</v>
      </c>
      <c r="C36" s="27" t="s">
        <v>89</v>
      </c>
      <c r="D36" s="33" t="s">
        <v>90</v>
      </c>
      <c r="E36" s="34">
        <v>7513.82</v>
      </c>
      <c r="F36" s="37">
        <v>15</v>
      </c>
      <c r="G36" s="44">
        <v>3417</v>
      </c>
      <c r="H36" s="34"/>
      <c r="I36" s="34"/>
      <c r="J36" s="34"/>
      <c r="K36" s="42"/>
      <c r="L36" s="34"/>
      <c r="M36" s="34">
        <v>7513.82</v>
      </c>
      <c r="N36" s="34">
        <v>0</v>
      </c>
      <c r="O36" s="34"/>
      <c r="P36" s="34">
        <v>966.73</v>
      </c>
      <c r="Q36" s="34"/>
      <c r="R36" s="45">
        <v>864.09</v>
      </c>
      <c r="S36" s="34">
        <v>5247.82</v>
      </c>
      <c r="T36" s="48">
        <v>2266</v>
      </c>
      <c r="U36" s="38">
        <v>412.38</v>
      </c>
      <c r="V36" s="34">
        <v>1540.3300000000002</v>
      </c>
      <c r="W36" s="49">
        <v>150.28</v>
      </c>
      <c r="X36" s="39">
        <v>2102.9900000000002</v>
      </c>
    </row>
    <row r="37" spans="2:24" ht="21" x14ac:dyDescent="0.35">
      <c r="B37" s="33" t="s">
        <v>91</v>
      </c>
      <c r="C37" s="27" t="s">
        <v>92</v>
      </c>
      <c r="D37" s="33" t="s">
        <v>93</v>
      </c>
      <c r="E37" s="34">
        <v>7513.82</v>
      </c>
      <c r="F37" s="37">
        <v>15</v>
      </c>
      <c r="G37" s="44">
        <v>2143</v>
      </c>
      <c r="H37" s="34"/>
      <c r="I37" s="34"/>
      <c r="J37" s="34"/>
      <c r="K37" s="43"/>
      <c r="L37" s="34"/>
      <c r="M37" s="34">
        <v>7513.82</v>
      </c>
      <c r="N37" s="34">
        <v>0</v>
      </c>
      <c r="O37" s="34"/>
      <c r="P37" s="34">
        <v>966.73</v>
      </c>
      <c r="Q37" s="34"/>
      <c r="R37" s="45">
        <v>864.09</v>
      </c>
      <c r="S37" s="34">
        <v>3973.82</v>
      </c>
      <c r="T37" s="48">
        <v>3539.9999999999995</v>
      </c>
      <c r="U37" s="38">
        <v>412.38</v>
      </c>
      <c r="V37" s="34">
        <v>1540.3300000000002</v>
      </c>
      <c r="W37" s="49">
        <v>150.28</v>
      </c>
      <c r="X37" s="39">
        <v>2102.9900000000002</v>
      </c>
    </row>
    <row r="38" spans="2:24" ht="21" x14ac:dyDescent="0.35">
      <c r="B38" s="33" t="s">
        <v>94</v>
      </c>
      <c r="C38" s="27" t="s">
        <v>95</v>
      </c>
      <c r="D38" s="33" t="s">
        <v>93</v>
      </c>
      <c r="E38" s="34"/>
      <c r="F38" s="37"/>
      <c r="G38" s="53"/>
      <c r="H38" s="34"/>
      <c r="I38" s="34"/>
      <c r="J38" s="34"/>
      <c r="K38" s="42"/>
      <c r="L38" s="34"/>
      <c r="M38" s="34">
        <v>0</v>
      </c>
      <c r="N38" s="34">
        <v>0</v>
      </c>
      <c r="O38" s="34"/>
      <c r="P38" s="34"/>
      <c r="Q38" s="34"/>
      <c r="R38" s="45">
        <v>0</v>
      </c>
      <c r="S38" s="34">
        <v>0</v>
      </c>
      <c r="T38" s="48">
        <v>0</v>
      </c>
      <c r="U38" s="38"/>
      <c r="V38" s="34">
        <v>0</v>
      </c>
      <c r="W38" s="49">
        <v>0</v>
      </c>
      <c r="X38" s="39">
        <v>0</v>
      </c>
    </row>
    <row r="39" spans="2:24" ht="21" x14ac:dyDescent="0.35">
      <c r="B39" s="33" t="s">
        <v>96</v>
      </c>
      <c r="C39" s="27" t="s">
        <v>97</v>
      </c>
      <c r="D39" s="33" t="s">
        <v>93</v>
      </c>
      <c r="E39" s="34">
        <v>7513.82</v>
      </c>
      <c r="F39" s="37">
        <v>15</v>
      </c>
      <c r="G39" s="34"/>
      <c r="H39" s="34"/>
      <c r="I39" s="34"/>
      <c r="J39" s="34"/>
      <c r="K39" s="43"/>
      <c r="L39" s="34"/>
      <c r="M39" s="34">
        <v>7513.82</v>
      </c>
      <c r="N39" s="34">
        <v>0</v>
      </c>
      <c r="O39" s="34"/>
      <c r="P39" s="34">
        <v>966.73</v>
      </c>
      <c r="Q39" s="34"/>
      <c r="R39" s="45">
        <v>864.09</v>
      </c>
      <c r="S39" s="34">
        <v>1830.8200000000002</v>
      </c>
      <c r="T39" s="48">
        <v>5683</v>
      </c>
      <c r="U39" s="38">
        <v>412.38</v>
      </c>
      <c r="V39" s="34">
        <v>1540.3300000000002</v>
      </c>
      <c r="W39" s="49">
        <v>150.28</v>
      </c>
      <c r="X39" s="39">
        <v>2102.9900000000002</v>
      </c>
    </row>
    <row r="40" spans="2:24" ht="21" x14ac:dyDescent="0.35">
      <c r="B40" s="1" t="s">
        <v>98</v>
      </c>
      <c r="C40" s="27" t="s">
        <v>99</v>
      </c>
      <c r="D40" s="1" t="s">
        <v>100</v>
      </c>
      <c r="E40" s="34">
        <v>7513.82</v>
      </c>
      <c r="F40" s="37">
        <v>15</v>
      </c>
      <c r="G40" s="34"/>
      <c r="H40" s="34"/>
      <c r="I40" s="34"/>
      <c r="J40" s="34"/>
      <c r="K40" s="43"/>
      <c r="L40" s="34"/>
      <c r="M40" s="34">
        <v>7513.82</v>
      </c>
      <c r="N40" s="34">
        <v>0</v>
      </c>
      <c r="O40" s="34"/>
      <c r="P40" s="34">
        <v>966.73</v>
      </c>
      <c r="Q40" s="34"/>
      <c r="R40" s="45">
        <v>864.09</v>
      </c>
      <c r="S40" s="34">
        <v>1830.8200000000002</v>
      </c>
      <c r="T40" s="48">
        <v>5683</v>
      </c>
      <c r="U40" s="38">
        <v>412.38</v>
      </c>
      <c r="V40" s="34">
        <v>1540.3300000000002</v>
      </c>
      <c r="W40" s="49">
        <v>150.28</v>
      </c>
      <c r="X40" s="39">
        <v>2102.9900000000002</v>
      </c>
    </row>
    <row r="41" spans="2:24" ht="21" x14ac:dyDescent="0.35">
      <c r="B41" s="33" t="s">
        <v>101</v>
      </c>
      <c r="C41" s="27" t="s">
        <v>102</v>
      </c>
      <c r="D41" s="33" t="s">
        <v>100</v>
      </c>
      <c r="E41" s="34">
        <v>7513.82</v>
      </c>
      <c r="F41" s="37">
        <v>15</v>
      </c>
      <c r="G41" s="57"/>
      <c r="H41" s="34"/>
      <c r="I41" s="44">
        <v>2254.1999999999998</v>
      </c>
      <c r="J41" s="44">
        <v>112.95</v>
      </c>
      <c r="K41" s="43">
        <v>2.39</v>
      </c>
      <c r="L41" s="34"/>
      <c r="M41" s="34">
        <v>7511.4299999999994</v>
      </c>
      <c r="N41" s="34">
        <v>0</v>
      </c>
      <c r="O41" s="34"/>
      <c r="P41" s="34">
        <v>966.73</v>
      </c>
      <c r="Q41" s="34">
        <v>0.06</v>
      </c>
      <c r="R41" s="45">
        <v>864.09</v>
      </c>
      <c r="S41" s="34">
        <v>4198.03</v>
      </c>
      <c r="T41" s="48">
        <v>3313.3999999999996</v>
      </c>
      <c r="U41" s="38">
        <v>412.38</v>
      </c>
      <c r="V41" s="34">
        <v>1540.3300000000002</v>
      </c>
      <c r="W41" s="49">
        <v>150.28</v>
      </c>
      <c r="X41" s="39">
        <v>2102.9900000000002</v>
      </c>
    </row>
    <row r="42" spans="2:24" ht="21" x14ac:dyDescent="0.35">
      <c r="B42" s="33" t="s">
        <v>103</v>
      </c>
      <c r="C42" s="27" t="s">
        <v>104</v>
      </c>
      <c r="D42" s="33" t="s">
        <v>105</v>
      </c>
      <c r="E42" s="34">
        <v>7513.82</v>
      </c>
      <c r="F42" s="37">
        <v>15</v>
      </c>
      <c r="G42" s="34"/>
      <c r="H42" s="34"/>
      <c r="I42" s="34"/>
      <c r="J42" s="34"/>
      <c r="K42" s="42"/>
      <c r="L42" s="34"/>
      <c r="M42" s="34">
        <v>7513.82</v>
      </c>
      <c r="N42" s="34">
        <v>0</v>
      </c>
      <c r="O42" s="34"/>
      <c r="P42" s="34">
        <v>966.73</v>
      </c>
      <c r="Q42" s="34"/>
      <c r="R42" s="45">
        <v>864.09</v>
      </c>
      <c r="S42" s="34">
        <v>1830.8200000000002</v>
      </c>
      <c r="T42" s="48">
        <v>5683</v>
      </c>
      <c r="U42" s="38">
        <v>412.38</v>
      </c>
      <c r="V42" s="34">
        <v>1540.3300000000002</v>
      </c>
      <c r="W42" s="49">
        <v>150.28</v>
      </c>
      <c r="X42" s="39">
        <v>2102.9900000000002</v>
      </c>
    </row>
    <row r="43" spans="2:24" ht="21" x14ac:dyDescent="0.35">
      <c r="B43" s="33" t="s">
        <v>106</v>
      </c>
      <c r="C43" s="27" t="s">
        <v>107</v>
      </c>
      <c r="D43" s="33" t="s">
        <v>105</v>
      </c>
      <c r="E43" s="34">
        <v>7513.82</v>
      </c>
      <c r="F43" s="37">
        <v>15</v>
      </c>
      <c r="G43" s="44">
        <v>1253</v>
      </c>
      <c r="H43" s="34"/>
      <c r="I43" s="34"/>
      <c r="J43" s="34"/>
      <c r="K43" s="42"/>
      <c r="L43" s="34"/>
      <c r="M43" s="34">
        <v>7513.82</v>
      </c>
      <c r="N43" s="34">
        <v>0</v>
      </c>
      <c r="O43" s="34"/>
      <c r="P43" s="34">
        <v>966.73</v>
      </c>
      <c r="Q43" s="34"/>
      <c r="R43" s="45">
        <v>864.09</v>
      </c>
      <c r="S43" s="34">
        <v>3083.82</v>
      </c>
      <c r="T43" s="48">
        <v>4430</v>
      </c>
      <c r="U43" s="38">
        <v>412.38</v>
      </c>
      <c r="V43" s="34">
        <v>1540.3300000000002</v>
      </c>
      <c r="W43" s="49">
        <v>150.28</v>
      </c>
      <c r="X43" s="39">
        <v>2102.9900000000002</v>
      </c>
    </row>
    <row r="44" spans="2:24" ht="21" x14ac:dyDescent="0.35">
      <c r="B44" s="1" t="s">
        <v>108</v>
      </c>
      <c r="C44" s="27" t="s">
        <v>109</v>
      </c>
      <c r="D44" s="1" t="s">
        <v>110</v>
      </c>
      <c r="E44" s="34">
        <v>7513.82</v>
      </c>
      <c r="F44" s="37">
        <v>15</v>
      </c>
      <c r="G44" s="44">
        <v>890</v>
      </c>
      <c r="H44" s="34"/>
      <c r="I44" s="34"/>
      <c r="J44" s="34"/>
      <c r="K44" s="42"/>
      <c r="L44" s="34"/>
      <c r="M44" s="34">
        <v>7513.82</v>
      </c>
      <c r="N44" s="34">
        <v>0</v>
      </c>
      <c r="O44" s="34"/>
      <c r="P44" s="34">
        <v>966.73</v>
      </c>
      <c r="Q44" s="34">
        <v>0.2</v>
      </c>
      <c r="R44" s="45">
        <v>864.09</v>
      </c>
      <c r="S44" s="34">
        <v>2721.02</v>
      </c>
      <c r="T44" s="48">
        <v>4792.7999999999993</v>
      </c>
      <c r="U44" s="38">
        <v>412.38</v>
      </c>
      <c r="V44" s="34">
        <v>1540.3300000000002</v>
      </c>
      <c r="W44" s="49">
        <v>150.28</v>
      </c>
      <c r="X44" s="39">
        <v>2102.9900000000002</v>
      </c>
    </row>
    <row r="45" spans="2:24" ht="21" x14ac:dyDescent="0.35">
      <c r="B45" s="1" t="s">
        <v>111</v>
      </c>
      <c r="C45" s="27" t="s">
        <v>112</v>
      </c>
      <c r="D45" s="1" t="s">
        <v>110</v>
      </c>
      <c r="E45" s="34">
        <v>7513.82</v>
      </c>
      <c r="F45" s="37">
        <v>15</v>
      </c>
      <c r="G45" s="44">
        <v>944</v>
      </c>
      <c r="H45" s="34"/>
      <c r="I45" s="34"/>
      <c r="J45" s="34"/>
      <c r="K45" s="42"/>
      <c r="L45" s="34"/>
      <c r="M45" s="34">
        <v>7513.82</v>
      </c>
      <c r="N45" s="34">
        <v>0</v>
      </c>
      <c r="O45" s="34"/>
      <c r="P45" s="34">
        <v>966.73</v>
      </c>
      <c r="Q45" s="34"/>
      <c r="R45" s="45">
        <v>864.09</v>
      </c>
      <c r="S45" s="34">
        <v>2774.82</v>
      </c>
      <c r="T45" s="48">
        <v>4739</v>
      </c>
      <c r="U45" s="38">
        <v>412.38</v>
      </c>
      <c r="V45" s="34">
        <v>1540.3300000000002</v>
      </c>
      <c r="W45" s="49">
        <v>150.28</v>
      </c>
      <c r="X45" s="39">
        <v>2102.9900000000002</v>
      </c>
    </row>
    <row r="46" spans="2:24" ht="21" x14ac:dyDescent="0.35">
      <c r="B46" s="1" t="s">
        <v>113</v>
      </c>
      <c r="C46" s="27" t="s">
        <v>114</v>
      </c>
      <c r="D46" s="1" t="s">
        <v>110</v>
      </c>
      <c r="E46" s="34">
        <v>7513.82</v>
      </c>
      <c r="F46" s="37">
        <v>15</v>
      </c>
      <c r="G46" s="34"/>
      <c r="H46" s="34"/>
      <c r="I46" s="34"/>
      <c r="J46" s="34"/>
      <c r="K46" s="42"/>
      <c r="L46" s="34"/>
      <c r="M46" s="34">
        <v>7513.82</v>
      </c>
      <c r="N46" s="34">
        <v>0</v>
      </c>
      <c r="O46" s="34"/>
      <c r="P46" s="34">
        <v>966.73</v>
      </c>
      <c r="Q46" s="34"/>
      <c r="R46" s="45">
        <v>864.09</v>
      </c>
      <c r="S46" s="34">
        <v>1830.8200000000002</v>
      </c>
      <c r="T46" s="48">
        <v>5683</v>
      </c>
      <c r="U46" s="38">
        <v>412.38</v>
      </c>
      <c r="V46" s="34">
        <v>1540.3300000000002</v>
      </c>
      <c r="W46" s="49">
        <v>150.28</v>
      </c>
      <c r="X46" s="39">
        <v>2102.9900000000002</v>
      </c>
    </row>
    <row r="47" spans="2:24" ht="21" x14ac:dyDescent="0.35">
      <c r="B47" s="1" t="s">
        <v>115</v>
      </c>
      <c r="C47" s="27" t="s">
        <v>116</v>
      </c>
      <c r="D47" s="1" t="s">
        <v>110</v>
      </c>
      <c r="E47" s="34">
        <v>7513.82</v>
      </c>
      <c r="F47" s="37">
        <v>15</v>
      </c>
      <c r="G47" s="34"/>
      <c r="H47" s="34"/>
      <c r="I47" s="34"/>
      <c r="J47" s="34"/>
      <c r="K47" s="42"/>
      <c r="L47" s="34"/>
      <c r="M47" s="34">
        <v>7513.82</v>
      </c>
      <c r="N47" s="34">
        <v>0</v>
      </c>
      <c r="O47" s="34"/>
      <c r="P47" s="34">
        <v>966.73</v>
      </c>
      <c r="Q47" s="34"/>
      <c r="R47" s="45">
        <v>864.09</v>
      </c>
      <c r="S47" s="34">
        <v>1830.8200000000002</v>
      </c>
      <c r="T47" s="52">
        <v>5683</v>
      </c>
      <c r="U47" s="38">
        <v>412.38</v>
      </c>
      <c r="V47" s="34">
        <v>1540.3300000000002</v>
      </c>
      <c r="W47" s="49">
        <v>150.28</v>
      </c>
      <c r="X47" s="39">
        <v>2102.9900000000002</v>
      </c>
    </row>
    <row r="48" spans="2:24" ht="21" x14ac:dyDescent="0.35">
      <c r="B48" s="1" t="s">
        <v>117</v>
      </c>
      <c r="C48" s="27" t="s">
        <v>95</v>
      </c>
      <c r="D48" s="1" t="s">
        <v>110</v>
      </c>
      <c r="E48" s="34"/>
      <c r="F48" s="37"/>
      <c r="G48" s="34"/>
      <c r="H48" s="34"/>
      <c r="I48" s="34"/>
      <c r="J48" s="34"/>
      <c r="K48" s="43"/>
      <c r="L48" s="34"/>
      <c r="M48" s="34">
        <v>0</v>
      </c>
      <c r="N48" s="34">
        <v>0</v>
      </c>
      <c r="O48" s="34"/>
      <c r="P48" s="34"/>
      <c r="Q48" s="34"/>
      <c r="R48" s="45">
        <v>0</v>
      </c>
      <c r="S48" s="34">
        <v>0</v>
      </c>
      <c r="T48" s="48">
        <v>0</v>
      </c>
      <c r="U48" s="38"/>
      <c r="V48" s="34">
        <v>0</v>
      </c>
      <c r="W48" s="49">
        <v>0</v>
      </c>
      <c r="X48" s="39">
        <v>0</v>
      </c>
    </row>
    <row r="49" spans="1:24" ht="21" x14ac:dyDescent="0.35">
      <c r="A49" s="1"/>
      <c r="B49" s="1" t="s">
        <v>118</v>
      </c>
      <c r="C49" s="27" t="s">
        <v>119</v>
      </c>
      <c r="D49" s="1" t="s">
        <v>120</v>
      </c>
      <c r="E49" s="34">
        <v>4677.54</v>
      </c>
      <c r="F49" s="37">
        <v>15</v>
      </c>
      <c r="G49" s="34"/>
      <c r="H49" s="34"/>
      <c r="I49" s="34"/>
      <c r="J49" s="34"/>
      <c r="K49" s="42"/>
      <c r="L49" s="34"/>
      <c r="M49" s="34">
        <v>4677.54</v>
      </c>
      <c r="N49" s="34"/>
      <c r="O49" s="34"/>
      <c r="P49" s="34">
        <v>409.06</v>
      </c>
      <c r="Q49" s="34">
        <v>0.06</v>
      </c>
      <c r="R49" s="45">
        <v>537.91999999999996</v>
      </c>
      <c r="S49" s="34">
        <v>947.04</v>
      </c>
      <c r="T49" s="50">
        <v>3730.5</v>
      </c>
      <c r="U49" s="3">
        <v>334.93</v>
      </c>
      <c r="V49" s="34">
        <v>958.90000000000009</v>
      </c>
      <c r="W49" s="49">
        <v>93.55</v>
      </c>
      <c r="X49" s="39">
        <v>1387.38</v>
      </c>
    </row>
    <row r="50" spans="1:24" ht="18.75" x14ac:dyDescent="0.3">
      <c r="A50" s="1"/>
      <c r="B50" s="2" t="s">
        <v>32</v>
      </c>
      <c r="C50" s="32"/>
      <c r="D50" s="8"/>
      <c r="E50" s="28">
        <v>110346.48000000003</v>
      </c>
      <c r="F50" s="28"/>
      <c r="G50" s="28">
        <v>9979</v>
      </c>
      <c r="H50" s="28">
        <v>0</v>
      </c>
      <c r="I50" s="28">
        <v>2254.1999999999998</v>
      </c>
      <c r="J50" s="28">
        <v>112.95</v>
      </c>
      <c r="K50" s="28">
        <v>2.39</v>
      </c>
      <c r="L50" s="28">
        <v>0</v>
      </c>
      <c r="M50" s="28">
        <v>110344.09000000001</v>
      </c>
      <c r="N50" s="28">
        <v>0</v>
      </c>
      <c r="O50" s="28">
        <v>0</v>
      </c>
      <c r="P50" s="28">
        <v>14044.849999999997</v>
      </c>
      <c r="Q50" s="28">
        <v>0.33</v>
      </c>
      <c r="R50" s="28">
        <v>12689.86</v>
      </c>
      <c r="S50" s="28">
        <v>39081.19</v>
      </c>
      <c r="T50" s="28">
        <v>71262.899999999994</v>
      </c>
      <c r="U50" s="28">
        <v>6121.2300000000014</v>
      </c>
      <c r="V50" s="28">
        <v>22620.990000000009</v>
      </c>
      <c r="W50" s="28">
        <v>2206.98</v>
      </c>
      <c r="X50" s="28">
        <v>30949.200000000012</v>
      </c>
    </row>
    <row r="51" spans="1:24" ht="18.75" x14ac:dyDescent="0.3">
      <c r="A51" s="1"/>
      <c r="B51" s="1"/>
      <c r="C51" s="27"/>
      <c r="D51" s="1"/>
      <c r="E51" s="34"/>
      <c r="F51" s="34"/>
      <c r="G51" s="34"/>
      <c r="H51" s="34"/>
      <c r="I51" s="34"/>
      <c r="J51" s="34"/>
      <c r="K51" s="34"/>
      <c r="L51" s="34"/>
      <c r="M51" s="34"/>
      <c r="N51" s="34"/>
      <c r="O51" s="34"/>
      <c r="P51" s="34"/>
      <c r="Q51" s="34"/>
      <c r="R51" s="34"/>
      <c r="S51" s="34"/>
      <c r="T51" s="29"/>
      <c r="U51" s="1"/>
      <c r="V51" s="1"/>
      <c r="W51" s="1"/>
      <c r="X51" s="1"/>
    </row>
    <row r="52" spans="1:24" ht="18.75" x14ac:dyDescent="0.3">
      <c r="A52" s="1"/>
      <c r="B52" s="2" t="s">
        <v>121</v>
      </c>
      <c r="C52" s="32" t="s">
        <v>122</v>
      </c>
      <c r="D52" s="1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29"/>
      <c r="U52" s="1"/>
      <c r="V52" s="1"/>
      <c r="W52" s="1"/>
      <c r="X52" s="1"/>
    </row>
    <row r="53" spans="1:24" ht="21" x14ac:dyDescent="0.35">
      <c r="A53" s="1"/>
      <c r="B53" s="33" t="s">
        <v>123</v>
      </c>
      <c r="C53" s="27" t="s">
        <v>124</v>
      </c>
      <c r="D53" s="33" t="s">
        <v>125</v>
      </c>
      <c r="E53" s="34">
        <v>7989.28</v>
      </c>
      <c r="F53" s="37">
        <v>15</v>
      </c>
      <c r="G53" s="58">
        <v>2162.75</v>
      </c>
      <c r="H53" s="34"/>
      <c r="I53" s="34"/>
      <c r="J53" s="34"/>
      <c r="K53" s="42"/>
      <c r="L53" s="34"/>
      <c r="M53" s="34">
        <v>7989.28</v>
      </c>
      <c r="N53" s="34"/>
      <c r="O53" s="34"/>
      <c r="P53" s="34">
        <v>1068.3</v>
      </c>
      <c r="Q53" s="34">
        <v>0.06</v>
      </c>
      <c r="R53" s="51">
        <v>918.77</v>
      </c>
      <c r="S53" s="34">
        <v>4149.88</v>
      </c>
      <c r="T53" s="48">
        <v>3839.3999999999996</v>
      </c>
      <c r="U53" s="38">
        <v>425.36</v>
      </c>
      <c r="V53" s="34">
        <v>1637.8</v>
      </c>
      <c r="W53" s="49">
        <v>159.79</v>
      </c>
      <c r="X53" s="39">
        <v>2222.9499999999998</v>
      </c>
    </row>
    <row r="54" spans="1:24" ht="21" x14ac:dyDescent="0.35">
      <c r="A54" s="1"/>
      <c r="B54" s="33" t="s">
        <v>126</v>
      </c>
      <c r="C54" s="27" t="s">
        <v>127</v>
      </c>
      <c r="D54" s="33" t="s">
        <v>80</v>
      </c>
      <c r="E54" s="34">
        <v>7513.82</v>
      </c>
      <c r="F54" s="37">
        <v>15</v>
      </c>
      <c r="G54" s="34"/>
      <c r="H54" s="34"/>
      <c r="I54" s="34"/>
      <c r="J54" s="34"/>
      <c r="K54" s="42"/>
      <c r="L54" s="34"/>
      <c r="M54" s="34">
        <v>7513.82</v>
      </c>
      <c r="N54" s="34"/>
      <c r="O54" s="34"/>
      <c r="P54" s="34">
        <v>966.73</v>
      </c>
      <c r="Q54" s="34"/>
      <c r="R54" s="51">
        <v>864.09</v>
      </c>
      <c r="S54" s="34">
        <v>1830.8200000000002</v>
      </c>
      <c r="T54" s="48">
        <v>5683</v>
      </c>
      <c r="U54" s="38">
        <v>412.38</v>
      </c>
      <c r="V54" s="34">
        <v>1540.3300000000002</v>
      </c>
      <c r="W54" s="49">
        <v>150.28</v>
      </c>
      <c r="X54" s="39">
        <v>2102.9900000000002</v>
      </c>
    </row>
    <row r="55" spans="1:24" ht="21" x14ac:dyDescent="0.35">
      <c r="A55" s="1"/>
      <c r="B55" s="33" t="s">
        <v>128</v>
      </c>
      <c r="C55" s="27" t="s">
        <v>129</v>
      </c>
      <c r="D55" s="33" t="s">
        <v>110</v>
      </c>
      <c r="E55" s="34">
        <v>7513.82</v>
      </c>
      <c r="F55" s="37">
        <v>15</v>
      </c>
      <c r="G55" s="34"/>
      <c r="H55" s="34"/>
      <c r="I55" s="34"/>
      <c r="J55" s="34"/>
      <c r="K55" s="42"/>
      <c r="L55" s="34"/>
      <c r="M55" s="34">
        <v>7513.82</v>
      </c>
      <c r="N55" s="34"/>
      <c r="O55" s="34"/>
      <c r="P55" s="34">
        <v>966.73</v>
      </c>
      <c r="Q55" s="34"/>
      <c r="R55" s="51">
        <v>864.09</v>
      </c>
      <c r="S55" s="34">
        <v>1830.8200000000002</v>
      </c>
      <c r="T55" s="48">
        <v>5683</v>
      </c>
      <c r="U55" s="38">
        <v>412.38</v>
      </c>
      <c r="V55" s="34">
        <v>1540.3300000000002</v>
      </c>
      <c r="W55" s="49">
        <v>150.28</v>
      </c>
      <c r="X55" s="39">
        <v>2102.9900000000002</v>
      </c>
    </row>
    <row r="56" spans="1:24" ht="91.5" x14ac:dyDescent="0.35">
      <c r="A56" s="33" t="s">
        <v>130</v>
      </c>
      <c r="B56" s="1" t="s">
        <v>131</v>
      </c>
      <c r="C56" s="27" t="s">
        <v>132</v>
      </c>
      <c r="D56" s="47" t="s">
        <v>133</v>
      </c>
      <c r="E56" s="34">
        <v>7289.18</v>
      </c>
      <c r="F56" s="37">
        <v>15</v>
      </c>
      <c r="G56" s="34"/>
      <c r="H56" s="34"/>
      <c r="I56" s="34"/>
      <c r="J56" s="34"/>
      <c r="K56" s="42">
        <v>2.31</v>
      </c>
      <c r="L56" s="34"/>
      <c r="M56" s="34">
        <v>7286.87</v>
      </c>
      <c r="N56" s="34"/>
      <c r="O56" s="34"/>
      <c r="P56" s="34">
        <v>918.77</v>
      </c>
      <c r="Q56" s="34">
        <v>-0.26</v>
      </c>
      <c r="R56" s="51">
        <v>838.26</v>
      </c>
      <c r="S56" s="34">
        <v>1756.77</v>
      </c>
      <c r="T56" s="48">
        <v>5530.1</v>
      </c>
      <c r="U56" s="38">
        <v>406.25</v>
      </c>
      <c r="V56" s="34">
        <v>1494.29</v>
      </c>
      <c r="W56" s="49">
        <v>145.78</v>
      </c>
      <c r="X56" s="39">
        <v>2046.32</v>
      </c>
    </row>
    <row r="57" spans="1:24" ht="91.5" x14ac:dyDescent="0.35">
      <c r="A57" s="1"/>
      <c r="B57" s="1" t="s">
        <v>134</v>
      </c>
      <c r="C57" s="27" t="s">
        <v>135</v>
      </c>
      <c r="D57" s="47" t="s">
        <v>133</v>
      </c>
      <c r="E57" s="34">
        <v>7289.18</v>
      </c>
      <c r="F57" s="37">
        <v>15</v>
      </c>
      <c r="G57" s="34"/>
      <c r="H57" s="34"/>
      <c r="I57" s="34"/>
      <c r="J57" s="34"/>
      <c r="K57" s="42"/>
      <c r="L57" s="34"/>
      <c r="M57" s="34">
        <v>7289.18</v>
      </c>
      <c r="N57" s="34"/>
      <c r="O57" s="34"/>
      <c r="P57" s="34">
        <v>918.77</v>
      </c>
      <c r="Q57" s="34">
        <v>-0.05</v>
      </c>
      <c r="R57" s="51">
        <v>838.26</v>
      </c>
      <c r="S57" s="34">
        <v>1756.98</v>
      </c>
      <c r="T57" s="48">
        <v>5532.2000000000007</v>
      </c>
      <c r="U57" s="38">
        <v>406.25</v>
      </c>
      <c r="V57" s="34">
        <v>1494.29</v>
      </c>
      <c r="W57" s="49">
        <v>145.78</v>
      </c>
      <c r="X57" s="39">
        <v>2046.32</v>
      </c>
    </row>
    <row r="58" spans="1:24" ht="91.5" x14ac:dyDescent="0.35">
      <c r="A58" s="1"/>
      <c r="B58" s="1" t="s">
        <v>136</v>
      </c>
      <c r="C58" s="27" t="s">
        <v>137</v>
      </c>
      <c r="D58" s="47" t="s">
        <v>133</v>
      </c>
      <c r="E58" s="34">
        <v>7289.18</v>
      </c>
      <c r="F58" s="37">
        <v>15</v>
      </c>
      <c r="G58" s="44">
        <v>1570</v>
      </c>
      <c r="H58" s="34"/>
      <c r="I58" s="34"/>
      <c r="J58" s="34"/>
      <c r="K58" s="42"/>
      <c r="L58" s="34"/>
      <c r="M58" s="34">
        <v>7289.18</v>
      </c>
      <c r="N58" s="34"/>
      <c r="O58" s="34"/>
      <c r="P58" s="34">
        <v>918.77</v>
      </c>
      <c r="Q58" s="34">
        <v>-0.25</v>
      </c>
      <c r="R58" s="45">
        <v>838.26</v>
      </c>
      <c r="S58" s="34">
        <v>3326.7799999999997</v>
      </c>
      <c r="T58" s="48">
        <v>3962.4000000000005</v>
      </c>
      <c r="U58" s="38">
        <v>406.25</v>
      </c>
      <c r="V58" s="34">
        <v>1494.29</v>
      </c>
      <c r="W58" s="49">
        <v>145.78</v>
      </c>
      <c r="X58" s="39">
        <v>2046.32</v>
      </c>
    </row>
    <row r="59" spans="1:24" ht="18.75" x14ac:dyDescent="0.3">
      <c r="A59" s="1"/>
      <c r="B59" s="2" t="s">
        <v>32</v>
      </c>
      <c r="C59" s="32"/>
      <c r="D59" s="8"/>
      <c r="E59" s="28">
        <v>44884.46</v>
      </c>
      <c r="F59" s="28"/>
      <c r="G59" s="28">
        <v>3732.75</v>
      </c>
      <c r="H59" s="28">
        <v>0</v>
      </c>
      <c r="I59" s="28"/>
      <c r="J59" s="28"/>
      <c r="K59" s="28">
        <v>2.31</v>
      </c>
      <c r="L59" s="28">
        <v>0</v>
      </c>
      <c r="M59" s="28">
        <v>44882.15</v>
      </c>
      <c r="N59" s="28">
        <v>0</v>
      </c>
      <c r="O59" s="28">
        <v>0</v>
      </c>
      <c r="P59" s="28">
        <v>5758.07</v>
      </c>
      <c r="Q59" s="28">
        <v>-0.5</v>
      </c>
      <c r="R59" s="28">
        <v>5161.7300000000005</v>
      </c>
      <c r="S59" s="28">
        <v>14652.05</v>
      </c>
      <c r="T59" s="28">
        <v>30230.100000000002</v>
      </c>
      <c r="U59" s="28">
        <v>2468.87</v>
      </c>
      <c r="V59" s="28">
        <v>9201.33</v>
      </c>
      <c r="W59" s="28">
        <v>897.68999999999994</v>
      </c>
      <c r="X59" s="28">
        <v>12567.89</v>
      </c>
    </row>
    <row r="60" spans="1:24" ht="18.75" x14ac:dyDescent="0.3">
      <c r="A60" s="1"/>
      <c r="B60" s="2"/>
      <c r="C60" s="27"/>
      <c r="D60" s="1"/>
      <c r="E60" s="34"/>
      <c r="F60" s="34"/>
      <c r="G60" s="34"/>
      <c r="H60" s="34"/>
      <c r="I60" s="34"/>
      <c r="J60" s="34"/>
      <c r="K60" s="34"/>
      <c r="L60" s="34"/>
      <c r="M60" s="6"/>
      <c r="N60" s="6"/>
      <c r="O60" s="6"/>
      <c r="P60" s="6"/>
      <c r="Q60" s="6"/>
      <c r="R60" s="6"/>
      <c r="S60" s="6"/>
      <c r="T60" s="30"/>
      <c r="U60" s="5"/>
      <c r="V60" s="5"/>
      <c r="W60" s="5"/>
      <c r="X60" s="5"/>
    </row>
    <row r="61" spans="1:24" ht="18.75" x14ac:dyDescent="0.3">
      <c r="A61" s="1"/>
      <c r="B61" s="2" t="s">
        <v>138</v>
      </c>
      <c r="C61" s="32" t="s">
        <v>139</v>
      </c>
      <c r="D61" s="1"/>
      <c r="E61" s="34"/>
      <c r="F61" s="34"/>
      <c r="G61" s="34"/>
      <c r="H61" s="34"/>
      <c r="I61" s="34"/>
      <c r="J61" s="34"/>
      <c r="K61" s="34"/>
      <c r="L61" s="34"/>
      <c r="M61" s="6"/>
      <c r="N61" s="6"/>
      <c r="O61" s="6"/>
      <c r="P61" s="6"/>
      <c r="Q61" s="6"/>
      <c r="R61" s="6"/>
      <c r="S61" s="6"/>
      <c r="T61" s="30"/>
      <c r="U61" s="5"/>
      <c r="V61" s="5"/>
      <c r="W61" s="5"/>
      <c r="X61" s="5"/>
    </row>
    <row r="62" spans="1:24" ht="21" x14ac:dyDescent="0.35">
      <c r="A62" s="1"/>
      <c r="B62" s="33" t="s">
        <v>140</v>
      </c>
      <c r="C62" s="27" t="s">
        <v>141</v>
      </c>
      <c r="D62" s="33" t="s">
        <v>37</v>
      </c>
      <c r="E62" s="34">
        <v>13520</v>
      </c>
      <c r="F62" s="37">
        <v>15</v>
      </c>
      <c r="G62" s="53"/>
      <c r="H62" s="34"/>
      <c r="I62" s="34"/>
      <c r="J62" s="34"/>
      <c r="K62" s="34"/>
      <c r="L62" s="34"/>
      <c r="M62" s="34">
        <v>13520</v>
      </c>
      <c r="N62" s="34">
        <v>0</v>
      </c>
      <c r="O62" s="34"/>
      <c r="P62" s="34">
        <v>2283.5500000000002</v>
      </c>
      <c r="Q62" s="34">
        <v>-0.15</v>
      </c>
      <c r="R62" s="45">
        <v>1554.8</v>
      </c>
      <c r="S62" s="34">
        <v>3838.2</v>
      </c>
      <c r="T62" s="48">
        <v>9681.7999999999993</v>
      </c>
      <c r="U62" s="3">
        <v>576.39</v>
      </c>
      <c r="V62" s="34">
        <v>2771.6</v>
      </c>
      <c r="W62" s="49">
        <v>270.39999999999998</v>
      </c>
      <c r="X62" s="39">
        <v>3618.39</v>
      </c>
    </row>
    <row r="63" spans="1:24" ht="18.75" x14ac:dyDescent="0.3">
      <c r="A63" s="1"/>
      <c r="B63" s="2" t="s">
        <v>32</v>
      </c>
      <c r="C63" s="1"/>
      <c r="D63" s="1"/>
      <c r="E63" s="28">
        <v>13520</v>
      </c>
      <c r="F63" s="28"/>
      <c r="G63" s="28">
        <v>0</v>
      </c>
      <c r="H63" s="28"/>
      <c r="I63" s="28"/>
      <c r="J63" s="28"/>
      <c r="K63" s="28">
        <v>0</v>
      </c>
      <c r="L63" s="28">
        <v>0</v>
      </c>
      <c r="M63" s="28">
        <v>13520</v>
      </c>
      <c r="N63" s="28">
        <v>0</v>
      </c>
      <c r="O63" s="28">
        <v>0</v>
      </c>
      <c r="P63" s="28">
        <v>2283.5500000000002</v>
      </c>
      <c r="Q63" s="28">
        <v>-0.15</v>
      </c>
      <c r="R63" s="28">
        <v>1554.8</v>
      </c>
      <c r="S63" s="28">
        <v>3838.2</v>
      </c>
      <c r="T63" s="28">
        <v>9681.7999999999993</v>
      </c>
      <c r="U63" s="28">
        <v>576.39</v>
      </c>
      <c r="V63" s="28">
        <v>2771.6</v>
      </c>
      <c r="W63" s="28">
        <v>270.39999999999998</v>
      </c>
      <c r="X63" s="28">
        <v>3618.39</v>
      </c>
    </row>
    <row r="64" spans="1:24" ht="18.75" x14ac:dyDescent="0.3">
      <c r="A64" s="1"/>
      <c r="B64" s="2"/>
      <c r="C64" s="1"/>
      <c r="D64" s="1"/>
      <c r="E64" s="34"/>
      <c r="F64" s="34"/>
      <c r="G64" s="34"/>
      <c r="H64" s="34"/>
      <c r="I64" s="34"/>
      <c r="J64" s="34"/>
      <c r="K64" s="34"/>
      <c r="L64" s="34"/>
      <c r="M64" s="6"/>
      <c r="N64" s="6"/>
      <c r="O64" s="6"/>
      <c r="P64" s="6"/>
      <c r="Q64" s="6"/>
      <c r="R64" s="6"/>
      <c r="S64" s="6"/>
      <c r="T64" s="30"/>
      <c r="U64" s="5"/>
      <c r="V64" s="5"/>
      <c r="W64" s="5"/>
      <c r="X64" s="5"/>
    </row>
    <row r="65" spans="3:24" ht="18.75" x14ac:dyDescent="0.3"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31"/>
      <c r="U65" s="1"/>
      <c r="V65" s="1"/>
      <c r="W65" s="1"/>
      <c r="X65" s="1"/>
    </row>
    <row r="66" spans="3:24" ht="18.75" x14ac:dyDescent="0.3">
      <c r="C66" s="9" t="s">
        <v>142</v>
      </c>
      <c r="D66" s="1"/>
      <c r="E66" s="41">
        <v>296667.46000000002</v>
      </c>
      <c r="F66" s="7"/>
      <c r="G66" s="41">
        <v>28681.91</v>
      </c>
      <c r="H66" s="41">
        <v>0</v>
      </c>
      <c r="I66" s="41">
        <v>2254.1999999999998</v>
      </c>
      <c r="J66" s="41">
        <v>112.95</v>
      </c>
      <c r="K66" s="56">
        <v>5.8900000000000006</v>
      </c>
      <c r="L66" s="56">
        <v>67005.930000000008</v>
      </c>
      <c r="M66" s="41">
        <v>296661.57</v>
      </c>
      <c r="N66" s="7">
        <v>8149.8500000000022</v>
      </c>
      <c r="O66" s="7">
        <v>8149.640000000004</v>
      </c>
      <c r="P66" s="41">
        <v>40024.82</v>
      </c>
      <c r="Q66" s="7">
        <v>-0.40999999999999992</v>
      </c>
      <c r="R66" s="41">
        <v>34116.800000000003</v>
      </c>
      <c r="S66" s="7">
        <v>105190.27</v>
      </c>
      <c r="T66" s="10">
        <v>191471.3</v>
      </c>
      <c r="U66" s="7">
        <v>15974.7</v>
      </c>
      <c r="V66" s="56">
        <v>60816.794600000008</v>
      </c>
      <c r="W66" s="41">
        <v>5933.4499999999989</v>
      </c>
      <c r="X66" s="11">
        <v>82724.944600000017</v>
      </c>
    </row>
    <row r="67" spans="3:24" ht="18.75" x14ac:dyDescent="0.3"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7"/>
      <c r="V67" s="7"/>
      <c r="W67" s="1"/>
      <c r="X67" s="1"/>
    </row>
    <row r="68" spans="3:24" x14ac:dyDescent="0.25">
      <c r="C68" s="1" t="s">
        <v>143</v>
      </c>
      <c r="D68" s="1"/>
      <c r="E68" s="34">
        <v>296667.46000000008</v>
      </c>
      <c r="F68" s="34">
        <v>51916.805500000009</v>
      </c>
      <c r="G68" s="34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34"/>
      <c r="W68" s="1"/>
      <c r="X68" s="1"/>
    </row>
    <row r="69" spans="3:24" x14ac:dyDescent="0.25">
      <c r="C69" s="1" t="s">
        <v>144</v>
      </c>
      <c r="D69" s="1"/>
      <c r="E69" s="34">
        <v>296667.46000000008</v>
      </c>
      <c r="F69" s="34">
        <v>8900.0238000000027</v>
      </c>
      <c r="G69" s="34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3:24" x14ac:dyDescent="0.25">
      <c r="C70" s="1"/>
      <c r="D70" s="1"/>
      <c r="E70" s="1"/>
      <c r="F70" s="34">
        <v>60816.829300000012</v>
      </c>
      <c r="G70" s="34"/>
      <c r="H70" s="1"/>
      <c r="I70" s="1"/>
      <c r="J70" s="1"/>
      <c r="K70" s="38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5" spans="3:24" ht="15.75" thickBot="1" x14ac:dyDescent="0.3">
      <c r="C75" s="1"/>
      <c r="D75" s="1"/>
      <c r="E75" s="60"/>
      <c r="F75" s="60"/>
      <c r="G75" s="37"/>
      <c r="H75" s="37"/>
      <c r="I75" s="37"/>
      <c r="J75" s="37"/>
      <c r="K75" s="1"/>
      <c r="L75" s="1"/>
      <c r="M75" s="1"/>
      <c r="N75" s="1"/>
      <c r="O75" s="1"/>
      <c r="P75" s="1"/>
      <c r="Q75" s="1"/>
      <c r="R75" s="61"/>
      <c r="S75" s="61"/>
      <c r="T75" s="1"/>
      <c r="U75" s="1"/>
      <c r="V75" s="1"/>
      <c r="W75" s="1"/>
      <c r="X75" s="1"/>
    </row>
    <row r="76" spans="3:24" x14ac:dyDescent="0.25">
      <c r="C76" s="1"/>
      <c r="D76" s="1"/>
      <c r="E76" s="62" t="s">
        <v>145</v>
      </c>
      <c r="F76" s="61"/>
      <c r="G76" s="37"/>
      <c r="H76" s="37"/>
      <c r="I76" s="37"/>
      <c r="J76" s="37"/>
      <c r="K76" s="1"/>
      <c r="L76" s="1"/>
      <c r="M76" s="1"/>
      <c r="N76" s="1"/>
      <c r="O76" s="1"/>
      <c r="P76" s="1"/>
      <c r="Q76" s="1"/>
      <c r="R76" s="1"/>
      <c r="S76" s="1"/>
      <c r="T76" s="63" t="s">
        <v>146</v>
      </c>
      <c r="U76" s="63"/>
      <c r="V76" s="37"/>
      <c r="W76" s="1"/>
      <c r="X76" s="1"/>
    </row>
    <row r="77" spans="3:24" ht="15.75" x14ac:dyDescent="0.25">
      <c r="C77" s="1"/>
      <c r="D77" s="1"/>
      <c r="E77" s="55" t="s">
        <v>147</v>
      </c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27" t="s">
        <v>148</v>
      </c>
      <c r="U77" s="1"/>
      <c r="V77" s="1"/>
      <c r="W77" s="1"/>
      <c r="X77" s="1"/>
    </row>
    <row r="80" spans="3:24" x14ac:dyDescent="0.25">
      <c r="C80" s="33" t="s">
        <v>149</v>
      </c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</sheetData>
  <mergeCells count="5">
    <mergeCell ref="B4:X4"/>
    <mergeCell ref="E75:F75"/>
    <mergeCell ref="R75:S75"/>
    <mergeCell ref="E76:F76"/>
    <mergeCell ref="T76:U76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80"/>
  <sheetViews>
    <sheetView tabSelected="1" workbookViewId="0">
      <selection sqref="A1:Z80"/>
    </sheetView>
  </sheetViews>
  <sheetFormatPr baseColWidth="10" defaultRowHeight="15" x14ac:dyDescent="0.25"/>
  <sheetData>
    <row r="1" spans="1:26" ht="15.75" x14ac:dyDescent="0.25">
      <c r="A1" s="33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3"/>
      <c r="T1" s="33"/>
      <c r="U1" s="33"/>
      <c r="V1" s="27"/>
      <c r="W1" s="33"/>
      <c r="X1" s="33"/>
      <c r="Y1" s="33"/>
      <c r="Z1" s="33"/>
    </row>
    <row r="2" spans="1:26" ht="15.75" x14ac:dyDescent="0.25">
      <c r="A2" s="33"/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  <c r="R2" s="33"/>
      <c r="S2" s="33"/>
      <c r="T2" s="33"/>
      <c r="U2" s="33"/>
      <c r="V2" s="27"/>
      <c r="W2" s="33"/>
      <c r="X2" s="33"/>
      <c r="Y2" s="33"/>
      <c r="Z2" s="33"/>
    </row>
    <row r="3" spans="1:26" ht="15.75" x14ac:dyDescent="0.25">
      <c r="A3" s="33"/>
      <c r="B3" s="33"/>
      <c r="C3" s="33"/>
      <c r="D3" s="33"/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  <c r="P3" s="34"/>
      <c r="Q3" s="34"/>
      <c r="R3" s="34"/>
      <c r="S3" s="34"/>
      <c r="T3" s="34"/>
      <c r="U3" s="34"/>
      <c r="V3" s="25"/>
      <c r="W3" s="33"/>
      <c r="X3" s="33"/>
      <c r="Y3" s="33"/>
      <c r="Z3" s="33"/>
    </row>
    <row r="4" spans="1:26" ht="18.75" x14ac:dyDescent="0.25">
      <c r="A4" s="33"/>
      <c r="B4" s="59" t="s">
        <v>150</v>
      </c>
      <c r="C4" s="59"/>
      <c r="D4" s="59"/>
      <c r="E4" s="59"/>
      <c r="F4" s="59"/>
      <c r="G4" s="59"/>
      <c r="H4" s="59"/>
      <c r="I4" s="59"/>
      <c r="J4" s="59"/>
      <c r="K4" s="59"/>
      <c r="L4" s="59"/>
      <c r="M4" s="59"/>
      <c r="N4" s="59"/>
      <c r="O4" s="59"/>
      <c r="P4" s="59"/>
      <c r="Q4" s="59"/>
      <c r="R4" s="59"/>
      <c r="S4" s="59"/>
      <c r="T4" s="59"/>
      <c r="U4" s="59"/>
      <c r="V4" s="59"/>
      <c r="W4" s="59"/>
      <c r="X4" s="59"/>
      <c r="Y4" s="59"/>
      <c r="Z4" s="59"/>
    </row>
    <row r="5" spans="1:26" ht="67.5" x14ac:dyDescent="0.25">
      <c r="A5" s="64"/>
      <c r="B5" s="22" t="s">
        <v>1</v>
      </c>
      <c r="C5" s="21" t="s">
        <v>2</v>
      </c>
      <c r="D5" s="17" t="s">
        <v>3</v>
      </c>
      <c r="E5" s="12" t="s">
        <v>4</v>
      </c>
      <c r="F5" s="15" t="s">
        <v>5</v>
      </c>
      <c r="G5" s="19" t="s">
        <v>6</v>
      </c>
      <c r="H5" s="20" t="s">
        <v>7</v>
      </c>
      <c r="I5" s="19" t="s">
        <v>8</v>
      </c>
      <c r="J5" s="19" t="s">
        <v>9</v>
      </c>
      <c r="K5" s="65" t="s">
        <v>151</v>
      </c>
      <c r="L5" s="65" t="s">
        <v>152</v>
      </c>
      <c r="M5" s="13" t="s">
        <v>10</v>
      </c>
      <c r="N5" s="17" t="s">
        <v>11</v>
      </c>
      <c r="O5" s="17" t="s">
        <v>12</v>
      </c>
      <c r="P5" s="14" t="s">
        <v>13</v>
      </c>
      <c r="Q5" s="15" t="s">
        <v>14</v>
      </c>
      <c r="R5" s="15" t="s">
        <v>15</v>
      </c>
      <c r="S5" s="16" t="s">
        <v>16</v>
      </c>
      <c r="T5" s="54" t="s">
        <v>17</v>
      </c>
      <c r="U5" s="18" t="s">
        <v>18</v>
      </c>
      <c r="V5" s="26" t="s">
        <v>19</v>
      </c>
      <c r="W5" s="14" t="s">
        <v>20</v>
      </c>
      <c r="X5" s="14" t="s">
        <v>21</v>
      </c>
      <c r="Y5" s="24" t="s">
        <v>22</v>
      </c>
      <c r="Z5" s="24" t="s">
        <v>23</v>
      </c>
    </row>
    <row r="6" spans="1:26" ht="15.75" x14ac:dyDescent="0.25">
      <c r="A6" s="33"/>
      <c r="B6" s="2" t="s">
        <v>24</v>
      </c>
      <c r="C6" s="23" t="s">
        <v>25</v>
      </c>
      <c r="D6" s="23"/>
      <c r="E6" s="35"/>
      <c r="F6" s="34"/>
      <c r="G6" s="36"/>
      <c r="H6" s="34"/>
      <c r="I6" s="34"/>
      <c r="J6" s="34"/>
      <c r="K6" s="34"/>
      <c r="L6" s="34"/>
      <c r="M6" s="35"/>
      <c r="N6" s="35"/>
      <c r="O6" s="35"/>
      <c r="P6" s="34"/>
      <c r="Q6" s="34"/>
      <c r="R6" s="34"/>
      <c r="S6" s="35"/>
      <c r="T6" s="34"/>
      <c r="U6" s="35"/>
      <c r="V6" s="25"/>
      <c r="W6" s="33"/>
      <c r="X6" s="33"/>
      <c r="Y6" s="33"/>
      <c r="Z6" s="33"/>
    </row>
    <row r="7" spans="1:26" ht="21" x14ac:dyDescent="0.35">
      <c r="A7" s="33"/>
      <c r="B7" s="33" t="s">
        <v>26</v>
      </c>
      <c r="C7" s="27" t="s">
        <v>27</v>
      </c>
      <c r="D7" s="33" t="s">
        <v>28</v>
      </c>
      <c r="E7" s="34">
        <v>24148.799999999999</v>
      </c>
      <c r="F7" s="37">
        <v>15</v>
      </c>
      <c r="G7" s="44">
        <v>5000</v>
      </c>
      <c r="H7" s="34"/>
      <c r="I7" s="34"/>
      <c r="J7" s="34"/>
      <c r="K7" s="34"/>
      <c r="L7" s="34"/>
      <c r="M7" s="34"/>
      <c r="N7" s="34"/>
      <c r="O7" s="34">
        <f>E7+-M7</f>
        <v>24148.799999999999</v>
      </c>
      <c r="P7" s="34">
        <v>0</v>
      </c>
      <c r="Q7" s="34"/>
      <c r="R7" s="34">
        <v>5127.58</v>
      </c>
      <c r="S7" s="34">
        <v>-0.09</v>
      </c>
      <c r="T7" s="51">
        <f>ROUND(E7*0.115,2)</f>
        <v>2777.11</v>
      </c>
      <c r="U7" s="34">
        <f>SUM(R7:T7)+G7</f>
        <v>12904.6</v>
      </c>
      <c r="V7" s="48">
        <f>O7-U7</f>
        <v>11244.199999999999</v>
      </c>
      <c r="W7" s="3">
        <v>866.61</v>
      </c>
      <c r="X7" s="34">
        <f>+E7*17.5%+E7*3%</f>
        <v>4950.5039999999999</v>
      </c>
      <c r="Y7" s="49">
        <f>ROUND(+E7*2%,2)</f>
        <v>482.98</v>
      </c>
      <c r="Z7" s="39">
        <f>SUM(W7:Y7)</f>
        <v>6300.0939999999991</v>
      </c>
    </row>
    <row r="8" spans="1:26" ht="21" x14ac:dyDescent="0.35">
      <c r="A8" s="33"/>
      <c r="B8" s="33" t="s">
        <v>29</v>
      </c>
      <c r="C8" s="27" t="s">
        <v>30</v>
      </c>
      <c r="D8" s="33" t="s">
        <v>31</v>
      </c>
      <c r="E8" s="34">
        <v>6705.32</v>
      </c>
      <c r="F8" s="37">
        <v>15</v>
      </c>
      <c r="G8" s="34"/>
      <c r="H8" s="34"/>
      <c r="I8" s="34"/>
      <c r="J8" s="34"/>
      <c r="K8" s="34"/>
      <c r="L8" s="34"/>
      <c r="M8" s="42"/>
      <c r="N8" s="34"/>
      <c r="O8" s="34">
        <f>E8+-M8</f>
        <v>6705.32</v>
      </c>
      <c r="P8" s="34">
        <v>0</v>
      </c>
      <c r="Q8" s="34"/>
      <c r="R8" s="34">
        <v>794</v>
      </c>
      <c r="S8" s="34">
        <v>0.21</v>
      </c>
      <c r="T8" s="51">
        <f>ROUND(E8*0.115,2)</f>
        <v>771.11</v>
      </c>
      <c r="U8" s="34">
        <f>SUM(R8:T8)+G8</f>
        <v>1565.3200000000002</v>
      </c>
      <c r="V8" s="48">
        <f>O8-U8</f>
        <v>5140</v>
      </c>
      <c r="W8" s="3">
        <v>390.3</v>
      </c>
      <c r="X8" s="34">
        <f>+E8*17.5%+E8*3%</f>
        <v>1374.5905999999998</v>
      </c>
      <c r="Y8" s="49">
        <f>ROUND(+E8*2%,2)</f>
        <v>134.11000000000001</v>
      </c>
      <c r="Z8" s="39">
        <f>SUM(W8:Y8)</f>
        <v>1899.0005999999998</v>
      </c>
    </row>
    <row r="9" spans="1:26" ht="18.75" x14ac:dyDescent="0.3">
      <c r="A9" s="33"/>
      <c r="B9" s="4" t="s">
        <v>32</v>
      </c>
      <c r="C9" s="32"/>
      <c r="D9" s="8"/>
      <c r="E9" s="28">
        <f>SUM(E7:E8)</f>
        <v>30854.12</v>
      </c>
      <c r="F9" s="28"/>
      <c r="G9" s="28">
        <f>+G8+G7</f>
        <v>5000</v>
      </c>
      <c r="H9" s="28"/>
      <c r="I9" s="28"/>
      <c r="J9" s="28"/>
      <c r="K9" s="28"/>
      <c r="L9" s="28"/>
      <c r="M9" s="28">
        <f t="shared" ref="M9:N9" si="0">SUM(M7:M8)</f>
        <v>0</v>
      </c>
      <c r="N9" s="28">
        <f t="shared" si="0"/>
        <v>0</v>
      </c>
      <c r="O9" s="28">
        <f>SUM(O7:O8)</f>
        <v>30854.12</v>
      </c>
      <c r="P9" s="28">
        <f t="shared" ref="P9:Z9" si="1">SUM(P7:P8)</f>
        <v>0</v>
      </c>
      <c r="Q9" s="28">
        <f t="shared" si="1"/>
        <v>0</v>
      </c>
      <c r="R9" s="28">
        <f t="shared" si="1"/>
        <v>5921.58</v>
      </c>
      <c r="S9" s="28">
        <f t="shared" si="1"/>
        <v>0.12</v>
      </c>
      <c r="T9" s="28">
        <f>SUM(T7:T8)</f>
        <v>3548.2200000000003</v>
      </c>
      <c r="U9" s="28">
        <f t="shared" si="1"/>
        <v>14469.92</v>
      </c>
      <c r="V9" s="28">
        <f>SUM(V7:V8)</f>
        <v>16384.199999999997</v>
      </c>
      <c r="W9" s="28">
        <f t="shared" si="1"/>
        <v>1256.9100000000001</v>
      </c>
      <c r="X9" s="28">
        <f t="shared" si="1"/>
        <v>6325.0945999999994</v>
      </c>
      <c r="Y9" s="28">
        <f t="shared" si="1"/>
        <v>617.09</v>
      </c>
      <c r="Z9" s="28">
        <f t="shared" si="1"/>
        <v>8199.0945999999985</v>
      </c>
    </row>
    <row r="10" spans="1:26" ht="18.75" x14ac:dyDescent="0.3">
      <c r="A10" s="33"/>
      <c r="B10" s="33"/>
      <c r="C10" s="27"/>
      <c r="D10" s="33"/>
      <c r="E10" s="34"/>
      <c r="F10" s="34"/>
      <c r="G10" s="34"/>
      <c r="H10" s="34"/>
      <c r="I10" s="34"/>
      <c r="J10" s="34"/>
      <c r="K10" s="34"/>
      <c r="L10" s="34"/>
      <c r="M10" s="34"/>
      <c r="N10" s="34"/>
      <c r="O10" s="34"/>
      <c r="P10" s="34"/>
      <c r="Q10" s="34"/>
      <c r="R10" s="34"/>
      <c r="S10" s="34"/>
      <c r="T10" s="34"/>
      <c r="U10" s="34"/>
      <c r="V10" s="29"/>
      <c r="W10" s="33"/>
      <c r="X10" s="33"/>
      <c r="Y10" s="33"/>
      <c r="Z10" s="33"/>
    </row>
    <row r="11" spans="1:26" ht="18.75" x14ac:dyDescent="0.3">
      <c r="A11" s="33"/>
      <c r="B11" s="2" t="s">
        <v>33</v>
      </c>
      <c r="C11" s="32" t="s">
        <v>34</v>
      </c>
      <c r="D11" s="33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29"/>
      <c r="W11" s="33"/>
      <c r="X11" s="33"/>
      <c r="Y11" s="33"/>
      <c r="Z11" s="33"/>
    </row>
    <row r="12" spans="1:26" ht="21" x14ac:dyDescent="0.35">
      <c r="A12" s="33"/>
      <c r="B12" s="33" t="s">
        <v>35</v>
      </c>
      <c r="C12" s="27" t="s">
        <v>36</v>
      </c>
      <c r="D12" s="33" t="s">
        <v>37</v>
      </c>
      <c r="E12" s="34">
        <v>13520</v>
      </c>
      <c r="F12" s="37">
        <v>15</v>
      </c>
      <c r="G12" s="44">
        <v>2535</v>
      </c>
      <c r="H12" s="34"/>
      <c r="I12" s="34"/>
      <c r="J12" s="34"/>
      <c r="K12" s="34"/>
      <c r="L12" s="34"/>
      <c r="M12" s="34"/>
      <c r="N12" s="34"/>
      <c r="O12" s="34">
        <f t="shared" ref="O12:O21" si="2">E12+-M12</f>
        <v>13520</v>
      </c>
      <c r="P12" s="34">
        <v>0</v>
      </c>
      <c r="Q12" s="34"/>
      <c r="R12" s="34">
        <v>2283.5500000000002</v>
      </c>
      <c r="S12" s="34">
        <v>-0.15</v>
      </c>
      <c r="T12" s="51">
        <f t="shared" ref="T12:T21" si="3">ROUND(E12*0.115,2)</f>
        <v>1554.8</v>
      </c>
      <c r="U12" s="34">
        <f t="shared" ref="U12:U21" si="4">SUM(R12:T12)+G12</f>
        <v>6373.2</v>
      </c>
      <c r="V12" s="48">
        <f t="shared" ref="V12:V21" si="5">O12-U12</f>
        <v>7146.8</v>
      </c>
      <c r="W12" s="3">
        <v>576.39</v>
      </c>
      <c r="X12" s="34">
        <f t="shared" ref="X12:X21" si="6">ROUND(+E12*17.5%,2)+ROUND(E12*3%,2)</f>
        <v>2771.6</v>
      </c>
      <c r="Y12" s="49">
        <f t="shared" ref="Y12:Y21" si="7">ROUND(+E12*2%,2)</f>
        <v>270.39999999999998</v>
      </c>
      <c r="Z12" s="39">
        <f t="shared" ref="Z12:Z21" si="8">SUM(W12:Y12)</f>
        <v>3618.39</v>
      </c>
    </row>
    <row r="13" spans="1:26" ht="21" x14ac:dyDescent="0.35">
      <c r="A13" s="33"/>
      <c r="B13" s="33" t="s">
        <v>38</v>
      </c>
      <c r="C13" s="27" t="s">
        <v>39</v>
      </c>
      <c r="D13" s="33" t="s">
        <v>40</v>
      </c>
      <c r="E13" s="34">
        <v>7513.82</v>
      </c>
      <c r="F13" s="37">
        <v>15</v>
      </c>
      <c r="G13" s="34"/>
      <c r="H13" s="34"/>
      <c r="I13" s="34"/>
      <c r="J13" s="34"/>
      <c r="K13" s="34"/>
      <c r="L13" s="34"/>
      <c r="M13" s="43"/>
      <c r="N13" s="40"/>
      <c r="O13" s="34">
        <f t="shared" si="2"/>
        <v>7513.82</v>
      </c>
      <c r="P13" s="34">
        <v>0</v>
      </c>
      <c r="Q13" s="34"/>
      <c r="R13" s="34">
        <v>966.73</v>
      </c>
      <c r="S13" s="34"/>
      <c r="T13" s="51">
        <f t="shared" si="3"/>
        <v>864.09</v>
      </c>
      <c r="U13" s="34">
        <f t="shared" si="4"/>
        <v>1830.8200000000002</v>
      </c>
      <c r="V13" s="48">
        <f t="shared" si="5"/>
        <v>5683</v>
      </c>
      <c r="W13" s="3">
        <v>412.38</v>
      </c>
      <c r="X13" s="34">
        <f t="shared" si="6"/>
        <v>1540.3300000000002</v>
      </c>
      <c r="Y13" s="49">
        <f t="shared" si="7"/>
        <v>150.28</v>
      </c>
      <c r="Z13" s="39">
        <f t="shared" si="8"/>
        <v>2102.9900000000002</v>
      </c>
    </row>
    <row r="14" spans="1:26" ht="21" x14ac:dyDescent="0.35">
      <c r="A14" s="33"/>
      <c r="B14" s="33" t="s">
        <v>41</v>
      </c>
      <c r="C14" s="27" t="s">
        <v>42</v>
      </c>
      <c r="D14" s="33" t="s">
        <v>43</v>
      </c>
      <c r="E14" s="34">
        <v>7513.82</v>
      </c>
      <c r="F14" s="37">
        <v>15</v>
      </c>
      <c r="G14" s="53"/>
      <c r="H14" s="34"/>
      <c r="I14" s="34"/>
      <c r="J14" s="34"/>
      <c r="K14" s="34"/>
      <c r="L14" s="34"/>
      <c r="M14" s="43"/>
      <c r="N14" s="40"/>
      <c r="O14" s="34">
        <f t="shared" si="2"/>
        <v>7513.82</v>
      </c>
      <c r="P14" s="34">
        <v>0</v>
      </c>
      <c r="Q14" s="34"/>
      <c r="R14" s="34">
        <v>966.73</v>
      </c>
      <c r="S14" s="34"/>
      <c r="T14" s="51">
        <f t="shared" si="3"/>
        <v>864.09</v>
      </c>
      <c r="U14" s="34">
        <f t="shared" si="4"/>
        <v>1830.8200000000002</v>
      </c>
      <c r="V14" s="48">
        <f t="shared" si="5"/>
        <v>5683</v>
      </c>
      <c r="W14" s="3">
        <v>412.38</v>
      </c>
      <c r="X14" s="34">
        <f t="shared" si="6"/>
        <v>1540.3300000000002</v>
      </c>
      <c r="Y14" s="49">
        <f t="shared" si="7"/>
        <v>150.28</v>
      </c>
      <c r="Z14" s="39">
        <f t="shared" si="8"/>
        <v>2102.9900000000002</v>
      </c>
    </row>
    <row r="15" spans="1:26" ht="21" x14ac:dyDescent="0.35">
      <c r="A15" s="33"/>
      <c r="B15" s="33" t="s">
        <v>44</v>
      </c>
      <c r="C15" s="27" t="s">
        <v>45</v>
      </c>
      <c r="D15" s="33" t="s">
        <v>46</v>
      </c>
      <c r="E15" s="34">
        <v>7989.28</v>
      </c>
      <c r="F15" s="37">
        <v>15</v>
      </c>
      <c r="G15" s="34"/>
      <c r="H15" s="34"/>
      <c r="I15" s="34"/>
      <c r="J15" s="34"/>
      <c r="K15" s="34"/>
      <c r="L15" s="34"/>
      <c r="M15" s="43"/>
      <c r="N15" s="34"/>
      <c r="O15" s="34">
        <f t="shared" si="2"/>
        <v>7989.28</v>
      </c>
      <c r="P15" s="34">
        <v>0</v>
      </c>
      <c r="Q15" s="34"/>
      <c r="R15" s="34">
        <v>1068.3</v>
      </c>
      <c r="S15" s="34">
        <v>0.01</v>
      </c>
      <c r="T15" s="51">
        <f t="shared" si="3"/>
        <v>918.77</v>
      </c>
      <c r="U15" s="34">
        <f t="shared" si="4"/>
        <v>1987.08</v>
      </c>
      <c r="V15" s="48">
        <f t="shared" si="5"/>
        <v>6002.2</v>
      </c>
      <c r="W15" s="3">
        <v>425.36</v>
      </c>
      <c r="X15" s="34">
        <f t="shared" si="6"/>
        <v>1637.8</v>
      </c>
      <c r="Y15" s="49">
        <f t="shared" si="7"/>
        <v>159.79</v>
      </c>
      <c r="Z15" s="39">
        <f t="shared" si="8"/>
        <v>2222.9499999999998</v>
      </c>
    </row>
    <row r="16" spans="1:26" ht="21" x14ac:dyDescent="0.35">
      <c r="A16" s="33"/>
      <c r="B16" s="33" t="s">
        <v>47</v>
      </c>
      <c r="C16" s="27" t="s">
        <v>48</v>
      </c>
      <c r="D16" s="33" t="s">
        <v>49</v>
      </c>
      <c r="E16" s="34">
        <v>5278.78</v>
      </c>
      <c r="F16" s="37">
        <v>15</v>
      </c>
      <c r="G16" s="44">
        <v>2640</v>
      </c>
      <c r="H16" s="34"/>
      <c r="I16" s="34"/>
      <c r="J16" s="34"/>
      <c r="K16" s="34"/>
      <c r="L16" s="34"/>
      <c r="M16" s="43"/>
      <c r="N16" s="34"/>
      <c r="O16" s="34">
        <f t="shared" si="2"/>
        <v>5278.78</v>
      </c>
      <c r="P16" s="34">
        <v>0</v>
      </c>
      <c r="Q16" s="34"/>
      <c r="R16" s="34">
        <v>511.6</v>
      </c>
      <c r="S16" s="34">
        <v>-0.08</v>
      </c>
      <c r="T16" s="51">
        <f t="shared" si="3"/>
        <v>607.05999999999995</v>
      </c>
      <c r="U16" s="34">
        <f t="shared" si="4"/>
        <v>3758.58</v>
      </c>
      <c r="V16" s="48">
        <f t="shared" si="5"/>
        <v>1520.1999999999998</v>
      </c>
      <c r="W16" s="3">
        <v>351.35</v>
      </c>
      <c r="X16" s="34">
        <f t="shared" si="6"/>
        <v>1082.1500000000001</v>
      </c>
      <c r="Y16" s="49">
        <f t="shared" si="7"/>
        <v>105.58</v>
      </c>
      <c r="Z16" s="39">
        <f t="shared" si="8"/>
        <v>1539.08</v>
      </c>
    </row>
    <row r="17" spans="1:26" ht="21" x14ac:dyDescent="0.35">
      <c r="A17" s="33"/>
      <c r="B17" s="33" t="s">
        <v>50</v>
      </c>
      <c r="C17" s="27" t="s">
        <v>51</v>
      </c>
      <c r="D17" s="33" t="s">
        <v>52</v>
      </c>
      <c r="E17" s="34">
        <v>4677.54</v>
      </c>
      <c r="F17" s="37">
        <v>15</v>
      </c>
      <c r="G17" s="44">
        <v>2339.52</v>
      </c>
      <c r="H17" s="34"/>
      <c r="I17" s="34"/>
      <c r="J17" s="34"/>
      <c r="K17" s="34"/>
      <c r="L17" s="34"/>
      <c r="M17" s="42"/>
      <c r="N17" s="34"/>
      <c r="O17" s="34">
        <f t="shared" si="2"/>
        <v>4677.54</v>
      </c>
      <c r="P17" s="34"/>
      <c r="Q17" s="34"/>
      <c r="R17" s="34">
        <v>409.06</v>
      </c>
      <c r="S17" s="34">
        <v>0.24</v>
      </c>
      <c r="T17" s="51">
        <f t="shared" si="3"/>
        <v>537.91999999999996</v>
      </c>
      <c r="U17" s="34">
        <f t="shared" si="4"/>
        <v>3286.74</v>
      </c>
      <c r="V17" s="48">
        <f t="shared" si="5"/>
        <v>1390.8000000000002</v>
      </c>
      <c r="W17" s="3">
        <v>334.93</v>
      </c>
      <c r="X17" s="34">
        <f t="shared" si="6"/>
        <v>958.90000000000009</v>
      </c>
      <c r="Y17" s="49">
        <f t="shared" si="7"/>
        <v>93.55</v>
      </c>
      <c r="Z17" s="39">
        <f t="shared" si="8"/>
        <v>1387.38</v>
      </c>
    </row>
    <row r="18" spans="1:26" ht="21" x14ac:dyDescent="0.35">
      <c r="A18" s="33"/>
      <c r="B18" s="33" t="s">
        <v>53</v>
      </c>
      <c r="C18" s="27" t="s">
        <v>54</v>
      </c>
      <c r="D18" s="33" t="s">
        <v>55</v>
      </c>
      <c r="E18" s="34">
        <v>5278.78</v>
      </c>
      <c r="F18" s="37">
        <v>15</v>
      </c>
      <c r="G18" s="44">
        <v>2010.75</v>
      </c>
      <c r="H18" s="42"/>
      <c r="I18" s="42"/>
      <c r="J18" s="42"/>
      <c r="K18" s="42"/>
      <c r="L18" s="42"/>
      <c r="M18" s="43"/>
      <c r="N18" s="34"/>
      <c r="O18" s="34">
        <f t="shared" si="2"/>
        <v>5278.78</v>
      </c>
      <c r="P18" s="34"/>
      <c r="Q18" s="34"/>
      <c r="R18" s="34">
        <v>511.6</v>
      </c>
      <c r="S18" s="34">
        <v>-0.03</v>
      </c>
      <c r="T18" s="51">
        <f t="shared" si="3"/>
        <v>607.05999999999995</v>
      </c>
      <c r="U18" s="34">
        <f t="shared" si="4"/>
        <v>3129.38</v>
      </c>
      <c r="V18" s="48">
        <f t="shared" si="5"/>
        <v>2149.3999999999996</v>
      </c>
      <c r="W18" s="3">
        <v>351.35</v>
      </c>
      <c r="X18" s="34">
        <f t="shared" si="6"/>
        <v>1082.1500000000001</v>
      </c>
      <c r="Y18" s="49">
        <f t="shared" si="7"/>
        <v>105.58</v>
      </c>
      <c r="Z18" s="39">
        <f t="shared" si="8"/>
        <v>1539.08</v>
      </c>
    </row>
    <row r="19" spans="1:26" ht="21" x14ac:dyDescent="0.35">
      <c r="A19" s="33"/>
      <c r="B19" s="1" t="s">
        <v>56</v>
      </c>
      <c r="C19" s="27" t="s">
        <v>57</v>
      </c>
      <c r="D19" s="1" t="s">
        <v>58</v>
      </c>
      <c r="E19" s="34">
        <v>5278.78</v>
      </c>
      <c r="F19" s="37">
        <v>15</v>
      </c>
      <c r="G19" s="34"/>
      <c r="H19" s="42"/>
      <c r="I19" s="42"/>
      <c r="J19" s="42"/>
      <c r="K19" s="42"/>
      <c r="L19" s="42"/>
      <c r="M19" s="43"/>
      <c r="N19" s="34"/>
      <c r="O19" s="34">
        <f t="shared" si="2"/>
        <v>5278.78</v>
      </c>
      <c r="P19" s="34"/>
      <c r="Q19" s="34"/>
      <c r="R19" s="34">
        <v>511.6</v>
      </c>
      <c r="S19" s="34">
        <v>-0.08</v>
      </c>
      <c r="T19" s="51">
        <f t="shared" si="3"/>
        <v>607.05999999999995</v>
      </c>
      <c r="U19" s="34">
        <f t="shared" si="4"/>
        <v>1118.58</v>
      </c>
      <c r="V19" s="48">
        <f t="shared" si="5"/>
        <v>4160.2</v>
      </c>
      <c r="W19" s="3">
        <v>351.35</v>
      </c>
      <c r="X19" s="34">
        <f t="shared" si="6"/>
        <v>1082.1500000000001</v>
      </c>
      <c r="Y19" s="49">
        <f t="shared" si="7"/>
        <v>105.58</v>
      </c>
      <c r="Z19" s="39">
        <f t="shared" si="8"/>
        <v>1539.08</v>
      </c>
    </row>
    <row r="20" spans="1:26" ht="21" x14ac:dyDescent="0.35">
      <c r="A20" s="33"/>
      <c r="B20" s="1" t="s">
        <v>59</v>
      </c>
      <c r="C20" s="27" t="s">
        <v>60</v>
      </c>
      <c r="D20" s="1" t="s">
        <v>52</v>
      </c>
      <c r="E20" s="34">
        <v>4677.54</v>
      </c>
      <c r="F20" s="37">
        <v>15</v>
      </c>
      <c r="G20" s="34"/>
      <c r="H20" s="34"/>
      <c r="I20" s="34"/>
      <c r="J20" s="34"/>
      <c r="K20" s="34"/>
      <c r="L20" s="34"/>
      <c r="M20" s="42"/>
      <c r="N20" s="34"/>
      <c r="O20" s="34">
        <f t="shared" si="2"/>
        <v>4677.54</v>
      </c>
      <c r="P20" s="34"/>
      <c r="Q20" s="34"/>
      <c r="R20" s="34">
        <v>409.06</v>
      </c>
      <c r="S20" s="34">
        <v>0.16</v>
      </c>
      <c r="T20" s="51">
        <f t="shared" si="3"/>
        <v>537.91999999999996</v>
      </c>
      <c r="U20" s="34">
        <f t="shared" si="4"/>
        <v>947.14</v>
      </c>
      <c r="V20" s="48">
        <f t="shared" si="5"/>
        <v>3730.4</v>
      </c>
      <c r="W20" s="3">
        <v>334.93</v>
      </c>
      <c r="X20" s="34">
        <f t="shared" si="6"/>
        <v>958.90000000000009</v>
      </c>
      <c r="Y20" s="49">
        <f t="shared" si="7"/>
        <v>93.55</v>
      </c>
      <c r="Z20" s="39">
        <f t="shared" si="8"/>
        <v>1387.38</v>
      </c>
    </row>
    <row r="21" spans="1:26" ht="21" x14ac:dyDescent="0.35">
      <c r="A21" s="33"/>
      <c r="B21" s="1" t="s">
        <v>61</v>
      </c>
      <c r="C21" s="27" t="s">
        <v>62</v>
      </c>
      <c r="D21" s="1" t="s">
        <v>63</v>
      </c>
      <c r="E21" s="34">
        <v>5278.78</v>
      </c>
      <c r="F21" s="37">
        <v>15</v>
      </c>
      <c r="G21" s="44">
        <v>444.89</v>
      </c>
      <c r="H21" s="34"/>
      <c r="I21" s="34"/>
      <c r="J21" s="34"/>
      <c r="K21" s="34"/>
      <c r="L21" s="34"/>
      <c r="M21" s="42"/>
      <c r="N21" s="34"/>
      <c r="O21" s="34">
        <f t="shared" si="2"/>
        <v>5278.78</v>
      </c>
      <c r="P21" s="34"/>
      <c r="Q21" s="34"/>
      <c r="R21" s="34">
        <v>511.62</v>
      </c>
      <c r="S21" s="34">
        <v>-0.19</v>
      </c>
      <c r="T21" s="51">
        <f t="shared" si="3"/>
        <v>607.05999999999995</v>
      </c>
      <c r="U21" s="34">
        <f t="shared" si="4"/>
        <v>1563.38</v>
      </c>
      <c r="V21" s="48">
        <f t="shared" si="5"/>
        <v>3715.3999999999996</v>
      </c>
      <c r="W21" s="3">
        <v>351.35</v>
      </c>
      <c r="X21" s="34">
        <f t="shared" si="6"/>
        <v>1082.1500000000001</v>
      </c>
      <c r="Y21" s="49">
        <f t="shared" si="7"/>
        <v>105.58</v>
      </c>
      <c r="Z21" s="39">
        <f t="shared" si="8"/>
        <v>1539.08</v>
      </c>
    </row>
    <row r="22" spans="1:26" ht="18.75" x14ac:dyDescent="0.3">
      <c r="A22" s="33"/>
      <c r="B22" s="2" t="s">
        <v>32</v>
      </c>
      <c r="C22" s="32"/>
      <c r="D22" s="8"/>
      <c r="E22" s="28">
        <f>SUM(E12:E21)</f>
        <v>67007.12</v>
      </c>
      <c r="F22" s="28"/>
      <c r="G22" s="28">
        <f>+G19+G17+G16+G12+G13+G14+G18+G19+G20+G21</f>
        <v>9970.16</v>
      </c>
      <c r="H22" s="28">
        <f t="shared" ref="H22" si="9">+H19+H17+H16+H12+H13+H14+H18</f>
        <v>0</v>
      </c>
      <c r="I22" s="28"/>
      <c r="J22" s="28"/>
      <c r="K22" s="28"/>
      <c r="L22" s="28"/>
      <c r="M22" s="28">
        <f>SUM(M12:M21)</f>
        <v>0</v>
      </c>
      <c r="N22" s="28">
        <f t="shared" ref="N22" si="10">SUM(N12:P21)</f>
        <v>67007.12</v>
      </c>
      <c r="O22" s="28">
        <f>SUM(O12:Q21)</f>
        <v>67007.12</v>
      </c>
      <c r="P22" s="28">
        <f>SUM(P12:R21)</f>
        <v>8149.8500000000022</v>
      </c>
      <c r="Q22" s="28">
        <f>SUM(Q12:S21)</f>
        <v>8149.7300000000032</v>
      </c>
      <c r="R22" s="28">
        <f t="shared" ref="R22:Y22" si="11">SUM(R12:R21)</f>
        <v>8149.8500000000022</v>
      </c>
      <c r="S22" s="28">
        <f t="shared" si="11"/>
        <v>-0.11999999999999998</v>
      </c>
      <c r="T22" s="28">
        <f t="shared" si="11"/>
        <v>7705.8299999999981</v>
      </c>
      <c r="U22" s="28">
        <f t="shared" si="11"/>
        <v>25825.719999999998</v>
      </c>
      <c r="V22" s="28">
        <f t="shared" si="11"/>
        <v>41181.4</v>
      </c>
      <c r="W22" s="28">
        <f t="shared" si="11"/>
        <v>3901.7699999999995</v>
      </c>
      <c r="X22" s="28">
        <f t="shared" si="11"/>
        <v>13736.46</v>
      </c>
      <c r="Y22" s="28">
        <f t="shared" si="11"/>
        <v>1340.1699999999996</v>
      </c>
      <c r="Z22" s="28">
        <f>SUM(Z12:Z21)</f>
        <v>18978.400000000001</v>
      </c>
    </row>
    <row r="23" spans="1:26" ht="18.75" x14ac:dyDescent="0.3">
      <c r="A23" s="33"/>
      <c r="B23" s="2"/>
      <c r="C23" s="27"/>
      <c r="D23" s="33"/>
      <c r="E23" s="34"/>
      <c r="F23" s="34"/>
      <c r="G23" s="34"/>
      <c r="H23" s="34"/>
      <c r="I23" s="34"/>
      <c r="J23" s="34"/>
      <c r="K23" s="34"/>
      <c r="L23" s="34"/>
      <c r="M23" s="34"/>
      <c r="N23" s="34"/>
      <c r="O23" s="34"/>
      <c r="P23" s="34"/>
      <c r="Q23" s="34"/>
      <c r="R23" s="34"/>
      <c r="S23" s="34"/>
      <c r="T23" s="34"/>
      <c r="U23" s="34"/>
      <c r="V23" s="29"/>
      <c r="W23" s="33"/>
      <c r="X23" s="33"/>
      <c r="Y23" s="33"/>
      <c r="Z23" s="33"/>
    </row>
    <row r="24" spans="1:26" ht="18.75" x14ac:dyDescent="0.3">
      <c r="A24" s="33"/>
      <c r="B24" s="2" t="s">
        <v>64</v>
      </c>
      <c r="C24" s="32" t="s">
        <v>65</v>
      </c>
      <c r="D24" s="33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29"/>
      <c r="W24" s="33"/>
      <c r="X24" s="33"/>
      <c r="Y24" s="33"/>
      <c r="Z24" s="33"/>
    </row>
    <row r="25" spans="1:26" ht="21" x14ac:dyDescent="0.35">
      <c r="A25" s="33"/>
      <c r="B25" s="33" t="s">
        <v>66</v>
      </c>
      <c r="C25" s="27" t="s">
        <v>67</v>
      </c>
      <c r="D25" s="1" t="s">
        <v>68</v>
      </c>
      <c r="E25" s="34">
        <v>7513.82</v>
      </c>
      <c r="F25" s="37">
        <v>15</v>
      </c>
      <c r="G25" s="34"/>
      <c r="H25" s="34"/>
      <c r="I25" s="34"/>
      <c r="J25" s="34"/>
      <c r="K25" s="34"/>
      <c r="L25" s="34"/>
      <c r="M25" s="42"/>
      <c r="N25" s="34"/>
      <c r="O25" s="34">
        <f>E25+-M25</f>
        <v>7513.82</v>
      </c>
      <c r="P25" s="34">
        <v>0</v>
      </c>
      <c r="Q25" s="34"/>
      <c r="R25" s="34">
        <v>966.73</v>
      </c>
      <c r="S25" s="34"/>
      <c r="T25" s="51">
        <f>ROUND(E25*0.115,2)</f>
        <v>864.09</v>
      </c>
      <c r="U25" s="34">
        <f>SUM(R25:T25)+G25</f>
        <v>1830.8200000000002</v>
      </c>
      <c r="V25" s="48">
        <f>O25-U25</f>
        <v>5683</v>
      </c>
      <c r="W25" s="38">
        <v>412.38</v>
      </c>
      <c r="X25" s="34">
        <f>ROUND(+E25*17.5%,2)+ROUND(E25*3%,2)</f>
        <v>1540.3300000000002</v>
      </c>
      <c r="Y25" s="49">
        <f>ROUND(+E25*2%,2)</f>
        <v>150.28</v>
      </c>
      <c r="Z25" s="39">
        <f>SUM(W25:Y25)</f>
        <v>2102.9900000000002</v>
      </c>
    </row>
    <row r="26" spans="1:26" ht="21" x14ac:dyDescent="0.35">
      <c r="A26" s="33"/>
      <c r="B26" s="33" t="s">
        <v>69</v>
      </c>
      <c r="C26" s="27" t="s">
        <v>70</v>
      </c>
      <c r="D26" s="1" t="s">
        <v>71</v>
      </c>
      <c r="E26" s="34">
        <v>7513.82</v>
      </c>
      <c r="F26" s="37">
        <v>15</v>
      </c>
      <c r="G26" s="34"/>
      <c r="H26" s="34"/>
      <c r="I26" s="34"/>
      <c r="J26" s="34"/>
      <c r="K26" s="34"/>
      <c r="L26" s="34"/>
      <c r="M26" s="43"/>
      <c r="N26" s="34"/>
      <c r="O26" s="34">
        <f>E26+-M26</f>
        <v>7513.82</v>
      </c>
      <c r="P26" s="34">
        <v>0</v>
      </c>
      <c r="Q26" s="34"/>
      <c r="R26" s="34">
        <v>966.73</v>
      </c>
      <c r="S26" s="34"/>
      <c r="T26" s="51">
        <f>ROUND(E26*0.115,2)</f>
        <v>864.09</v>
      </c>
      <c r="U26" s="34">
        <f>SUM(R26:T26)+G26</f>
        <v>1830.8200000000002</v>
      </c>
      <c r="V26" s="48">
        <f>O26-U26</f>
        <v>5683</v>
      </c>
      <c r="W26" s="38">
        <v>412.38</v>
      </c>
      <c r="X26" s="34">
        <f>ROUND(+E26*17.5%,2)+ROUND(E26*3%,2)</f>
        <v>1540.3300000000002</v>
      </c>
      <c r="Y26" s="49">
        <f>ROUND(+E26*2%,2)</f>
        <v>150.28</v>
      </c>
      <c r="Z26" s="39">
        <f>SUM(W26:Y26)</f>
        <v>2102.9900000000002</v>
      </c>
    </row>
    <row r="27" spans="1:26" ht="21" x14ac:dyDescent="0.35">
      <c r="A27" s="33"/>
      <c r="B27" s="33" t="s">
        <v>72</v>
      </c>
      <c r="C27" s="27" t="s">
        <v>73</v>
      </c>
      <c r="D27" s="33" t="s">
        <v>74</v>
      </c>
      <c r="E27" s="34">
        <v>7513.82</v>
      </c>
      <c r="F27" s="37">
        <v>15</v>
      </c>
      <c r="G27" s="34"/>
      <c r="H27" s="34"/>
      <c r="I27" s="34"/>
      <c r="J27" s="34"/>
      <c r="K27" s="34"/>
      <c r="L27" s="34"/>
      <c r="M27" s="42">
        <v>7.16</v>
      </c>
      <c r="N27" s="34"/>
      <c r="O27" s="34">
        <f>E27+-M27</f>
        <v>7506.66</v>
      </c>
      <c r="P27" s="34">
        <v>0</v>
      </c>
      <c r="Q27" s="34"/>
      <c r="R27" s="34">
        <v>966.73</v>
      </c>
      <c r="S27" s="34">
        <v>0.04</v>
      </c>
      <c r="T27" s="51">
        <f>ROUND(E27*0.115,2)</f>
        <v>864.09</v>
      </c>
      <c r="U27" s="34">
        <f>SUM(R27:T27)+G27</f>
        <v>1830.8600000000001</v>
      </c>
      <c r="V27" s="48">
        <f>O27-U27</f>
        <v>5675.7999999999993</v>
      </c>
      <c r="W27" s="38">
        <v>412.38</v>
      </c>
      <c r="X27" s="34">
        <f>ROUND(+E27*17.5%,2)+ROUND(E27*3%,2)</f>
        <v>1540.3300000000002</v>
      </c>
      <c r="Y27" s="49">
        <f>ROUND(+E27*2%,2)</f>
        <v>150.28</v>
      </c>
      <c r="Z27" s="39">
        <f>SUM(W27:Y27)</f>
        <v>2102.9900000000002</v>
      </c>
    </row>
    <row r="28" spans="1:26" ht="21" x14ac:dyDescent="0.35">
      <c r="A28" s="33"/>
      <c r="B28" s="55" t="s">
        <v>75</v>
      </c>
      <c r="C28" s="27" t="s">
        <v>76</v>
      </c>
      <c r="D28" s="1" t="s">
        <v>71</v>
      </c>
      <c r="E28" s="34">
        <v>7513.82</v>
      </c>
      <c r="F28" s="37">
        <v>15</v>
      </c>
      <c r="G28" s="34"/>
      <c r="H28" s="42"/>
      <c r="I28" s="42"/>
      <c r="J28" s="42"/>
      <c r="K28" s="42"/>
      <c r="L28" s="42"/>
      <c r="M28" s="42"/>
      <c r="N28" s="34"/>
      <c r="O28" s="34">
        <f>E28+-M28</f>
        <v>7513.82</v>
      </c>
      <c r="P28" s="34"/>
      <c r="Q28" s="34"/>
      <c r="R28" s="34">
        <v>966.73</v>
      </c>
      <c r="S28" s="34"/>
      <c r="T28" s="51">
        <f>ROUND(E28*0.115,2)</f>
        <v>864.09</v>
      </c>
      <c r="U28" s="34">
        <f>SUM(R28:T28)+G28</f>
        <v>1830.8200000000002</v>
      </c>
      <c r="V28" s="48">
        <f>O28-U28</f>
        <v>5683</v>
      </c>
      <c r="W28" s="38">
        <v>412.38</v>
      </c>
      <c r="X28" s="34">
        <f>ROUND(+E28*17.5%,2)+ROUND(E28*3%,2)</f>
        <v>1540.3300000000002</v>
      </c>
      <c r="Y28" s="49">
        <f>ROUND(+E28*2%,2)</f>
        <v>150.28</v>
      </c>
      <c r="Z28" s="39">
        <f>SUM(W28:Y28)</f>
        <v>2102.9900000000002</v>
      </c>
    </row>
    <row r="29" spans="1:26" ht="18.75" x14ac:dyDescent="0.3">
      <c r="A29" s="33"/>
      <c r="B29" s="2" t="s">
        <v>32</v>
      </c>
      <c r="C29" s="32"/>
      <c r="D29" s="8"/>
      <c r="E29" s="28">
        <f>SUM(E25:E28)</f>
        <v>30055.279999999999</v>
      </c>
      <c r="F29" s="28"/>
      <c r="G29" s="28">
        <f>+G28+G27+G25+G26</f>
        <v>0</v>
      </c>
      <c r="H29" s="28"/>
      <c r="I29" s="28"/>
      <c r="J29" s="28"/>
      <c r="K29" s="28"/>
      <c r="L29" s="28"/>
      <c r="M29" s="28">
        <f>SUM(M25:M28)</f>
        <v>7.16</v>
      </c>
      <c r="N29" s="28">
        <f t="shared" ref="N29" si="12">SUM(N25:N28)</f>
        <v>0</v>
      </c>
      <c r="O29" s="28">
        <f>SUM(O25:O28)</f>
        <v>30048.12</v>
      </c>
      <c r="P29" s="28">
        <f>SUM(P25:P27)</f>
        <v>0</v>
      </c>
      <c r="Q29" s="28">
        <f>SUM(Q25:Q27)</f>
        <v>0</v>
      </c>
      <c r="R29" s="28">
        <f>SUM(R25:R28)</f>
        <v>3866.92</v>
      </c>
      <c r="S29" s="28">
        <f>SUM(S25:S28)</f>
        <v>0.04</v>
      </c>
      <c r="T29" s="28">
        <f>SUM(T25:T28)</f>
        <v>3456.36</v>
      </c>
      <c r="U29" s="28">
        <f t="shared" ref="U29:Z29" si="13">SUM(U25:U28)</f>
        <v>7323.32</v>
      </c>
      <c r="V29" s="28">
        <f t="shared" si="13"/>
        <v>22724.799999999999</v>
      </c>
      <c r="W29" s="28">
        <f t="shared" si="13"/>
        <v>1649.52</v>
      </c>
      <c r="X29" s="28">
        <f t="shared" si="13"/>
        <v>6161.3200000000006</v>
      </c>
      <c r="Y29" s="28">
        <f t="shared" si="13"/>
        <v>601.12</v>
      </c>
      <c r="Z29" s="28">
        <f t="shared" si="13"/>
        <v>8411.9600000000009</v>
      </c>
    </row>
    <row r="30" spans="1:26" ht="18.75" x14ac:dyDescent="0.3">
      <c r="A30" s="33"/>
      <c r="B30" s="33"/>
      <c r="C30" s="27"/>
      <c r="D30" s="33"/>
      <c r="E30" s="34"/>
      <c r="F30" s="34"/>
      <c r="G30" s="34"/>
      <c r="H30" s="34"/>
      <c r="I30" s="34"/>
      <c r="J30" s="34"/>
      <c r="K30" s="34"/>
      <c r="L30" s="34"/>
      <c r="M30" s="34"/>
      <c r="N30" s="34"/>
      <c r="O30" s="34"/>
      <c r="P30" s="34"/>
      <c r="Q30" s="34"/>
      <c r="R30" s="34"/>
      <c r="S30" s="34"/>
      <c r="T30" s="34"/>
      <c r="U30" s="34"/>
      <c r="V30" s="29"/>
      <c r="W30" s="33"/>
      <c r="X30" s="33"/>
      <c r="Y30" s="33"/>
      <c r="Z30" s="33"/>
    </row>
    <row r="31" spans="1:26" ht="18.75" x14ac:dyDescent="0.3">
      <c r="A31" s="33"/>
      <c r="B31" s="2" t="s">
        <v>77</v>
      </c>
      <c r="C31" s="32" t="s">
        <v>78</v>
      </c>
      <c r="D31" s="33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29"/>
      <c r="W31" s="33"/>
      <c r="X31" s="33"/>
      <c r="Y31" s="33"/>
      <c r="Z31" s="33"/>
    </row>
    <row r="32" spans="1:26" ht="21" x14ac:dyDescent="0.35">
      <c r="A32" s="33"/>
      <c r="B32" s="33" t="s">
        <v>79</v>
      </c>
      <c r="C32" s="27"/>
      <c r="D32" s="1" t="s">
        <v>80</v>
      </c>
      <c r="E32" s="34"/>
      <c r="F32" s="37"/>
      <c r="G32" s="34"/>
      <c r="H32" s="34"/>
      <c r="I32" s="34"/>
      <c r="J32" s="34"/>
      <c r="K32" s="34"/>
      <c r="L32" s="34"/>
      <c r="M32" s="42"/>
      <c r="N32" s="34"/>
      <c r="O32" s="34"/>
      <c r="P32" s="34"/>
      <c r="Q32" s="34"/>
      <c r="R32" s="34"/>
      <c r="S32" s="34"/>
      <c r="T32" s="45"/>
      <c r="U32" s="34"/>
      <c r="V32" s="46"/>
      <c r="W32" s="38"/>
      <c r="X32" s="38"/>
      <c r="Y32" s="49"/>
      <c r="Z32" s="39"/>
    </row>
    <row r="33" spans="1:26" ht="21" x14ac:dyDescent="0.35">
      <c r="A33" s="33"/>
      <c r="B33" s="1" t="s">
        <v>79</v>
      </c>
      <c r="C33" s="27" t="s">
        <v>81</v>
      </c>
      <c r="D33" s="1" t="s">
        <v>82</v>
      </c>
      <c r="E33" s="34">
        <v>7513.82</v>
      </c>
      <c r="F33" s="37">
        <v>15</v>
      </c>
      <c r="G33" s="34"/>
      <c r="H33" s="34"/>
      <c r="I33" s="34"/>
      <c r="J33" s="34"/>
      <c r="K33" s="34"/>
      <c r="L33" s="34"/>
      <c r="M33" s="42">
        <v>8.35</v>
      </c>
      <c r="N33" s="34"/>
      <c r="O33" s="34">
        <f t="shared" ref="O33:O49" si="14">E33+-M33</f>
        <v>7505.4699999999993</v>
      </c>
      <c r="P33" s="34"/>
      <c r="Q33" s="34"/>
      <c r="R33" s="34">
        <v>966.73</v>
      </c>
      <c r="S33" s="34">
        <v>0.05</v>
      </c>
      <c r="T33" s="45">
        <f t="shared" ref="T33:T49" si="15">ROUND(E33*0.115,2)</f>
        <v>864.09</v>
      </c>
      <c r="U33" s="34">
        <f t="shared" ref="U33:U39" si="16">SUM(R33:T33)+G33</f>
        <v>1830.87</v>
      </c>
      <c r="V33" s="48">
        <f t="shared" ref="V33:V49" si="17">O33-U33</f>
        <v>5674.5999999999995</v>
      </c>
      <c r="W33" s="38">
        <v>412.38</v>
      </c>
      <c r="X33" s="34">
        <f t="shared" ref="X33:X49" si="18">ROUND(+E33*17.5%,2)+ROUND(E33*3%,2)</f>
        <v>1540.3300000000002</v>
      </c>
      <c r="Y33" s="49">
        <f t="shared" ref="Y33:Y49" si="19">ROUND(+E33*2%,2)</f>
        <v>150.28</v>
      </c>
      <c r="Z33" s="39">
        <f t="shared" ref="Z33:Z49" si="20">SUM(W33:Y33)</f>
        <v>2102.9900000000002</v>
      </c>
    </row>
    <row r="34" spans="1:26" ht="21" x14ac:dyDescent="0.35">
      <c r="A34" s="33"/>
      <c r="B34" s="55" t="s">
        <v>83</v>
      </c>
      <c r="C34" s="27" t="s">
        <v>84</v>
      </c>
      <c r="D34" s="1" t="s">
        <v>82</v>
      </c>
      <c r="E34" s="34">
        <v>7513.82</v>
      </c>
      <c r="F34" s="37">
        <v>15</v>
      </c>
      <c r="G34" s="53"/>
      <c r="H34" s="34"/>
      <c r="I34" s="34"/>
      <c r="J34" s="34"/>
      <c r="K34" s="34"/>
      <c r="L34" s="34"/>
      <c r="M34" s="42"/>
      <c r="N34" s="34"/>
      <c r="O34" s="34">
        <f t="shared" si="14"/>
        <v>7513.82</v>
      </c>
      <c r="P34" s="34"/>
      <c r="Q34" s="34"/>
      <c r="R34" s="34">
        <v>966.73</v>
      </c>
      <c r="S34" s="34"/>
      <c r="T34" s="45">
        <f t="shared" si="15"/>
        <v>864.09</v>
      </c>
      <c r="U34" s="34">
        <f t="shared" si="16"/>
        <v>1830.8200000000002</v>
      </c>
      <c r="V34" s="48">
        <f t="shared" si="17"/>
        <v>5683</v>
      </c>
      <c r="W34" s="38">
        <v>412.38</v>
      </c>
      <c r="X34" s="34">
        <f t="shared" si="18"/>
        <v>1540.3300000000002</v>
      </c>
      <c r="Y34" s="49">
        <f t="shared" si="19"/>
        <v>150.28</v>
      </c>
      <c r="Z34" s="39">
        <f t="shared" si="20"/>
        <v>2102.9900000000002</v>
      </c>
    </row>
    <row r="35" spans="1:26" ht="21" x14ac:dyDescent="0.35">
      <c r="A35" s="33"/>
      <c r="B35" s="33" t="s">
        <v>85</v>
      </c>
      <c r="C35" s="27" t="s">
        <v>86</v>
      </c>
      <c r="D35" s="33" t="s">
        <v>87</v>
      </c>
      <c r="E35" s="34">
        <v>7989.28</v>
      </c>
      <c r="F35" s="37">
        <v>15</v>
      </c>
      <c r="G35" s="44">
        <v>1332</v>
      </c>
      <c r="H35" s="34"/>
      <c r="I35" s="34"/>
      <c r="J35" s="34"/>
      <c r="K35" s="34"/>
      <c r="L35" s="34"/>
      <c r="M35" s="42"/>
      <c r="N35" s="34"/>
      <c r="O35" s="34">
        <f t="shared" si="14"/>
        <v>7989.28</v>
      </c>
      <c r="P35" s="34">
        <v>0</v>
      </c>
      <c r="Q35" s="34"/>
      <c r="R35" s="34">
        <v>1068.3</v>
      </c>
      <c r="S35" s="34">
        <v>0.01</v>
      </c>
      <c r="T35" s="45">
        <f t="shared" si="15"/>
        <v>918.77</v>
      </c>
      <c r="U35" s="34">
        <f t="shared" si="16"/>
        <v>3319.08</v>
      </c>
      <c r="V35" s="48">
        <f t="shared" si="17"/>
        <v>4670.2</v>
      </c>
      <c r="W35" s="38">
        <v>425.36</v>
      </c>
      <c r="X35" s="34">
        <f t="shared" si="18"/>
        <v>1637.8</v>
      </c>
      <c r="Y35" s="49">
        <f t="shared" si="19"/>
        <v>159.79</v>
      </c>
      <c r="Z35" s="39">
        <f t="shared" si="20"/>
        <v>2222.9499999999998</v>
      </c>
    </row>
    <row r="36" spans="1:26" ht="21" x14ac:dyDescent="0.35">
      <c r="A36" s="33"/>
      <c r="B36" s="33" t="s">
        <v>88</v>
      </c>
      <c r="C36" s="27" t="s">
        <v>89</v>
      </c>
      <c r="D36" s="33" t="s">
        <v>90</v>
      </c>
      <c r="E36" s="34">
        <v>7513.82</v>
      </c>
      <c r="F36" s="37">
        <v>15</v>
      </c>
      <c r="G36" s="44">
        <v>3417</v>
      </c>
      <c r="H36" s="34"/>
      <c r="I36" s="34"/>
      <c r="J36" s="34"/>
      <c r="K36" s="34"/>
      <c r="L36" s="34"/>
      <c r="M36" s="42"/>
      <c r="N36" s="34"/>
      <c r="O36" s="34">
        <f t="shared" si="14"/>
        <v>7513.82</v>
      </c>
      <c r="P36" s="34">
        <v>0</v>
      </c>
      <c r="Q36" s="34"/>
      <c r="R36" s="34">
        <v>966.73</v>
      </c>
      <c r="S36" s="34"/>
      <c r="T36" s="45">
        <f t="shared" si="15"/>
        <v>864.09</v>
      </c>
      <c r="U36" s="34">
        <f t="shared" si="16"/>
        <v>5247.82</v>
      </c>
      <c r="V36" s="48">
        <f t="shared" si="17"/>
        <v>2266</v>
      </c>
      <c r="W36" s="38">
        <v>412.38</v>
      </c>
      <c r="X36" s="34">
        <f t="shared" si="18"/>
        <v>1540.3300000000002</v>
      </c>
      <c r="Y36" s="49">
        <f t="shared" si="19"/>
        <v>150.28</v>
      </c>
      <c r="Z36" s="39">
        <f t="shared" si="20"/>
        <v>2102.9900000000002</v>
      </c>
    </row>
    <row r="37" spans="1:26" ht="21" x14ac:dyDescent="0.35">
      <c r="A37" s="33"/>
      <c r="B37" s="33" t="s">
        <v>91</v>
      </c>
      <c r="C37" s="27" t="s">
        <v>92</v>
      </c>
      <c r="D37" s="33" t="s">
        <v>93</v>
      </c>
      <c r="E37" s="34">
        <v>7513.82</v>
      </c>
      <c r="F37" s="37">
        <v>15</v>
      </c>
      <c r="G37" s="44">
        <v>2143</v>
      </c>
      <c r="H37" s="34"/>
      <c r="I37" s="34"/>
      <c r="J37" s="34"/>
      <c r="K37" s="34"/>
      <c r="L37" s="34"/>
      <c r="M37" s="43">
        <v>5.96</v>
      </c>
      <c r="N37" s="34"/>
      <c r="O37" s="34">
        <f t="shared" si="14"/>
        <v>7507.86</v>
      </c>
      <c r="P37" s="34">
        <v>0</v>
      </c>
      <c r="Q37" s="34"/>
      <c r="R37" s="34">
        <v>966.73</v>
      </c>
      <c r="S37" s="34">
        <v>0.04</v>
      </c>
      <c r="T37" s="45">
        <f t="shared" si="15"/>
        <v>864.09</v>
      </c>
      <c r="U37" s="34">
        <f t="shared" si="16"/>
        <v>3973.86</v>
      </c>
      <c r="V37" s="48">
        <f t="shared" si="17"/>
        <v>3533.9999999999995</v>
      </c>
      <c r="W37" s="38">
        <v>412.38</v>
      </c>
      <c r="X37" s="34">
        <f t="shared" si="18"/>
        <v>1540.3300000000002</v>
      </c>
      <c r="Y37" s="49">
        <f t="shared" si="19"/>
        <v>150.28</v>
      </c>
      <c r="Z37" s="39">
        <f t="shared" si="20"/>
        <v>2102.9900000000002</v>
      </c>
    </row>
    <row r="38" spans="1:26" ht="21" x14ac:dyDescent="0.35">
      <c r="A38" s="33"/>
      <c r="B38" s="33" t="s">
        <v>94</v>
      </c>
      <c r="C38" s="27" t="s">
        <v>95</v>
      </c>
      <c r="D38" s="33" t="s">
        <v>93</v>
      </c>
      <c r="E38" s="34"/>
      <c r="F38" s="37"/>
      <c r="G38" s="53"/>
      <c r="H38" s="34"/>
      <c r="I38" s="34"/>
      <c r="J38" s="34"/>
      <c r="K38" s="34"/>
      <c r="L38" s="34"/>
      <c r="M38" s="42"/>
      <c r="N38" s="34"/>
      <c r="O38" s="34">
        <f t="shared" si="14"/>
        <v>0</v>
      </c>
      <c r="P38" s="34">
        <v>0</v>
      </c>
      <c r="Q38" s="34"/>
      <c r="R38" s="34"/>
      <c r="S38" s="34"/>
      <c r="T38" s="45">
        <f t="shared" si="15"/>
        <v>0</v>
      </c>
      <c r="U38" s="34">
        <f t="shared" si="16"/>
        <v>0</v>
      </c>
      <c r="V38" s="48">
        <f t="shared" si="17"/>
        <v>0</v>
      </c>
      <c r="W38" s="38"/>
      <c r="X38" s="34">
        <f t="shared" si="18"/>
        <v>0</v>
      </c>
      <c r="Y38" s="49">
        <f t="shared" si="19"/>
        <v>0</v>
      </c>
      <c r="Z38" s="39">
        <f t="shared" si="20"/>
        <v>0</v>
      </c>
    </row>
    <row r="39" spans="1:26" ht="21" x14ac:dyDescent="0.35">
      <c r="A39" s="33"/>
      <c r="B39" s="33" t="s">
        <v>96</v>
      </c>
      <c r="C39" s="27" t="s">
        <v>97</v>
      </c>
      <c r="D39" s="33" t="s">
        <v>93</v>
      </c>
      <c r="E39" s="34">
        <v>7513.82</v>
      </c>
      <c r="F39" s="37">
        <v>15</v>
      </c>
      <c r="G39" s="34"/>
      <c r="H39" s="34"/>
      <c r="I39" s="34"/>
      <c r="J39" s="34"/>
      <c r="K39" s="34"/>
      <c r="L39" s="34"/>
      <c r="M39" s="43"/>
      <c r="N39" s="34"/>
      <c r="O39" s="34">
        <f t="shared" si="14"/>
        <v>7513.82</v>
      </c>
      <c r="P39" s="34">
        <v>0</v>
      </c>
      <c r="Q39" s="34"/>
      <c r="R39" s="34">
        <v>966.73</v>
      </c>
      <c r="S39" s="34"/>
      <c r="T39" s="45">
        <f t="shared" si="15"/>
        <v>864.09</v>
      </c>
      <c r="U39" s="34">
        <f t="shared" si="16"/>
        <v>1830.8200000000002</v>
      </c>
      <c r="V39" s="48">
        <f t="shared" si="17"/>
        <v>5683</v>
      </c>
      <c r="W39" s="38">
        <v>412.38</v>
      </c>
      <c r="X39" s="34">
        <f t="shared" si="18"/>
        <v>1540.3300000000002</v>
      </c>
      <c r="Y39" s="49">
        <f t="shared" si="19"/>
        <v>150.28</v>
      </c>
      <c r="Z39" s="39">
        <f t="shared" si="20"/>
        <v>2102.9900000000002</v>
      </c>
    </row>
    <row r="40" spans="1:26" ht="21" x14ac:dyDescent="0.35">
      <c r="A40" s="33"/>
      <c r="B40" s="1" t="s">
        <v>98</v>
      </c>
      <c r="C40" s="27" t="s">
        <v>99</v>
      </c>
      <c r="D40" s="1" t="s">
        <v>100</v>
      </c>
      <c r="E40" s="34">
        <v>7513.82</v>
      </c>
      <c r="F40" s="37">
        <v>15</v>
      </c>
      <c r="G40" s="34"/>
      <c r="H40" s="34"/>
      <c r="I40" s="44">
        <v>2257.0300000000002</v>
      </c>
      <c r="J40" s="44">
        <v>86.18</v>
      </c>
      <c r="K40" s="44">
        <v>1375.93</v>
      </c>
      <c r="L40" s="44">
        <v>37.35</v>
      </c>
      <c r="M40" s="43"/>
      <c r="N40" s="34"/>
      <c r="O40" s="34">
        <f t="shared" si="14"/>
        <v>7513.82</v>
      </c>
      <c r="P40" s="34">
        <v>0</v>
      </c>
      <c r="Q40" s="34"/>
      <c r="R40" s="34">
        <v>966.73</v>
      </c>
      <c r="S40" s="34">
        <v>0.11</v>
      </c>
      <c r="T40" s="45">
        <f t="shared" si="15"/>
        <v>864.09</v>
      </c>
      <c r="U40" s="34">
        <f>SUM(R40:T40)+G40+I40+J40+K40+L40</f>
        <v>5587.420000000001</v>
      </c>
      <c r="V40" s="48">
        <f t="shared" si="17"/>
        <v>1926.3999999999987</v>
      </c>
      <c r="W40" s="38">
        <v>412.38</v>
      </c>
      <c r="X40" s="34">
        <f t="shared" si="18"/>
        <v>1540.3300000000002</v>
      </c>
      <c r="Y40" s="49">
        <f t="shared" si="19"/>
        <v>150.28</v>
      </c>
      <c r="Z40" s="39">
        <f t="shared" si="20"/>
        <v>2102.9900000000002</v>
      </c>
    </row>
    <row r="41" spans="1:26" ht="21" x14ac:dyDescent="0.35">
      <c r="A41" s="33"/>
      <c r="B41" s="33" t="s">
        <v>101</v>
      </c>
      <c r="C41" s="27" t="s">
        <v>102</v>
      </c>
      <c r="D41" s="33" t="s">
        <v>100</v>
      </c>
      <c r="E41" s="34">
        <v>7513.82</v>
      </c>
      <c r="F41" s="37">
        <v>15</v>
      </c>
      <c r="G41" s="57"/>
      <c r="H41" s="34"/>
      <c r="I41" s="44">
        <v>2254.1999999999998</v>
      </c>
      <c r="J41" s="44">
        <v>112.95</v>
      </c>
      <c r="K41" s="57"/>
      <c r="L41" s="57"/>
      <c r="M41" s="43"/>
      <c r="N41" s="34"/>
      <c r="O41" s="34">
        <f t="shared" si="14"/>
        <v>7513.82</v>
      </c>
      <c r="P41" s="34">
        <v>0</v>
      </c>
      <c r="Q41" s="34"/>
      <c r="R41" s="34">
        <v>966.73</v>
      </c>
      <c r="S41" s="34">
        <v>0.05</v>
      </c>
      <c r="T41" s="45">
        <f t="shared" si="15"/>
        <v>864.09</v>
      </c>
      <c r="U41" s="34">
        <f>SUM(R41:T41)+G41+I41+J41</f>
        <v>4198.0199999999995</v>
      </c>
      <c r="V41" s="48">
        <f t="shared" si="17"/>
        <v>3315.8</v>
      </c>
      <c r="W41" s="38">
        <v>412.38</v>
      </c>
      <c r="X41" s="34">
        <f t="shared" si="18"/>
        <v>1540.3300000000002</v>
      </c>
      <c r="Y41" s="49">
        <f t="shared" si="19"/>
        <v>150.28</v>
      </c>
      <c r="Z41" s="39">
        <f t="shared" si="20"/>
        <v>2102.9900000000002</v>
      </c>
    </row>
    <row r="42" spans="1:26" ht="21" x14ac:dyDescent="0.35">
      <c r="A42" s="33"/>
      <c r="B42" s="33" t="s">
        <v>103</v>
      </c>
      <c r="C42" s="27" t="s">
        <v>104</v>
      </c>
      <c r="D42" s="33" t="s">
        <v>105</v>
      </c>
      <c r="E42" s="34">
        <v>7513.82</v>
      </c>
      <c r="F42" s="37">
        <v>15</v>
      </c>
      <c r="G42" s="34"/>
      <c r="H42" s="34"/>
      <c r="I42" s="34"/>
      <c r="J42" s="34"/>
      <c r="K42" s="34"/>
      <c r="L42" s="34"/>
      <c r="M42" s="42"/>
      <c r="N42" s="34"/>
      <c r="O42" s="34">
        <f t="shared" si="14"/>
        <v>7513.82</v>
      </c>
      <c r="P42" s="34">
        <v>0</v>
      </c>
      <c r="Q42" s="34"/>
      <c r="R42" s="34">
        <v>966.73</v>
      </c>
      <c r="S42" s="34"/>
      <c r="T42" s="45">
        <f t="shared" si="15"/>
        <v>864.09</v>
      </c>
      <c r="U42" s="34">
        <f t="shared" ref="U42:U49" si="21">SUM(R42:T42)+G42</f>
        <v>1830.8200000000002</v>
      </c>
      <c r="V42" s="48">
        <f t="shared" si="17"/>
        <v>5683</v>
      </c>
      <c r="W42" s="38">
        <v>412.38</v>
      </c>
      <c r="X42" s="34">
        <f t="shared" si="18"/>
        <v>1540.3300000000002</v>
      </c>
      <c r="Y42" s="49">
        <f t="shared" si="19"/>
        <v>150.28</v>
      </c>
      <c r="Z42" s="39">
        <f t="shared" si="20"/>
        <v>2102.9900000000002</v>
      </c>
    </row>
    <row r="43" spans="1:26" ht="21" x14ac:dyDescent="0.35">
      <c r="A43" s="33"/>
      <c r="B43" s="33" t="s">
        <v>106</v>
      </c>
      <c r="C43" s="27" t="s">
        <v>107</v>
      </c>
      <c r="D43" s="33" t="s">
        <v>105</v>
      </c>
      <c r="E43" s="34">
        <v>7513.82</v>
      </c>
      <c r="F43" s="37">
        <v>15</v>
      </c>
      <c r="G43" s="44">
        <v>1253</v>
      </c>
      <c r="H43" s="34"/>
      <c r="I43" s="34"/>
      <c r="J43" s="34"/>
      <c r="K43" s="34"/>
      <c r="L43" s="34"/>
      <c r="M43" s="42"/>
      <c r="N43" s="34"/>
      <c r="O43" s="34">
        <f t="shared" si="14"/>
        <v>7513.82</v>
      </c>
      <c r="P43" s="34">
        <v>0</v>
      </c>
      <c r="Q43" s="34"/>
      <c r="R43" s="34">
        <v>966.73</v>
      </c>
      <c r="S43" s="34"/>
      <c r="T43" s="45">
        <f t="shared" si="15"/>
        <v>864.09</v>
      </c>
      <c r="U43" s="34">
        <f t="shared" si="21"/>
        <v>3083.82</v>
      </c>
      <c r="V43" s="48">
        <f t="shared" si="17"/>
        <v>4430</v>
      </c>
      <c r="W43" s="38">
        <v>412.38</v>
      </c>
      <c r="X43" s="34">
        <f t="shared" si="18"/>
        <v>1540.3300000000002</v>
      </c>
      <c r="Y43" s="49">
        <f t="shared" si="19"/>
        <v>150.28</v>
      </c>
      <c r="Z43" s="39">
        <f t="shared" si="20"/>
        <v>2102.9900000000002</v>
      </c>
    </row>
    <row r="44" spans="1:26" ht="21" x14ac:dyDescent="0.35">
      <c r="A44" s="33"/>
      <c r="B44" s="1" t="s">
        <v>108</v>
      </c>
      <c r="C44" s="27" t="s">
        <v>109</v>
      </c>
      <c r="D44" s="1" t="s">
        <v>110</v>
      </c>
      <c r="E44" s="34">
        <v>7513.82</v>
      </c>
      <c r="F44" s="37">
        <v>15</v>
      </c>
      <c r="G44" s="44">
        <v>890</v>
      </c>
      <c r="H44" s="34"/>
      <c r="I44" s="34"/>
      <c r="J44" s="34"/>
      <c r="K44" s="34"/>
      <c r="L44" s="34"/>
      <c r="M44" s="42"/>
      <c r="N44" s="34"/>
      <c r="O44" s="34">
        <f t="shared" si="14"/>
        <v>7513.82</v>
      </c>
      <c r="P44" s="34">
        <v>0</v>
      </c>
      <c r="Q44" s="34"/>
      <c r="R44" s="34">
        <v>966.73</v>
      </c>
      <c r="S44" s="34"/>
      <c r="T44" s="45">
        <f t="shared" si="15"/>
        <v>864.09</v>
      </c>
      <c r="U44" s="34">
        <f t="shared" si="21"/>
        <v>2720.82</v>
      </c>
      <c r="V44" s="48">
        <f t="shared" si="17"/>
        <v>4793</v>
      </c>
      <c r="W44" s="38">
        <v>412.38</v>
      </c>
      <c r="X44" s="34">
        <f t="shared" si="18"/>
        <v>1540.3300000000002</v>
      </c>
      <c r="Y44" s="49">
        <f t="shared" si="19"/>
        <v>150.28</v>
      </c>
      <c r="Z44" s="39">
        <f t="shared" si="20"/>
        <v>2102.9900000000002</v>
      </c>
    </row>
    <row r="45" spans="1:26" ht="21" x14ac:dyDescent="0.35">
      <c r="A45" s="33"/>
      <c r="B45" s="1" t="s">
        <v>111</v>
      </c>
      <c r="C45" s="27" t="s">
        <v>112</v>
      </c>
      <c r="D45" s="1" t="s">
        <v>110</v>
      </c>
      <c r="E45" s="34">
        <v>7513.82</v>
      </c>
      <c r="F45" s="37">
        <v>15</v>
      </c>
      <c r="G45" s="44">
        <v>944</v>
      </c>
      <c r="H45" s="34"/>
      <c r="I45" s="34"/>
      <c r="J45" s="34"/>
      <c r="K45" s="34"/>
      <c r="L45" s="34"/>
      <c r="M45" s="42"/>
      <c r="N45" s="34"/>
      <c r="O45" s="34">
        <f t="shared" si="14"/>
        <v>7513.82</v>
      </c>
      <c r="P45" s="34">
        <v>0</v>
      </c>
      <c r="Q45" s="34"/>
      <c r="R45" s="34">
        <v>966.73</v>
      </c>
      <c r="S45" s="34"/>
      <c r="T45" s="45">
        <f t="shared" si="15"/>
        <v>864.09</v>
      </c>
      <c r="U45" s="34">
        <f t="shared" si="21"/>
        <v>2774.82</v>
      </c>
      <c r="V45" s="48">
        <f t="shared" si="17"/>
        <v>4739</v>
      </c>
      <c r="W45" s="38">
        <v>412.38</v>
      </c>
      <c r="X45" s="34">
        <f t="shared" si="18"/>
        <v>1540.3300000000002</v>
      </c>
      <c r="Y45" s="49">
        <f t="shared" si="19"/>
        <v>150.28</v>
      </c>
      <c r="Z45" s="39">
        <f t="shared" si="20"/>
        <v>2102.9900000000002</v>
      </c>
    </row>
    <row r="46" spans="1:26" ht="21" x14ac:dyDescent="0.35">
      <c r="A46" s="33"/>
      <c r="B46" s="1" t="s">
        <v>113</v>
      </c>
      <c r="C46" s="27" t="s">
        <v>114</v>
      </c>
      <c r="D46" s="1" t="s">
        <v>110</v>
      </c>
      <c r="E46" s="34">
        <v>7513.82</v>
      </c>
      <c r="F46" s="37">
        <v>15</v>
      </c>
      <c r="G46" s="34"/>
      <c r="H46" s="34"/>
      <c r="I46" s="34"/>
      <c r="J46" s="34"/>
      <c r="K46" s="34"/>
      <c r="L46" s="34"/>
      <c r="M46" s="42"/>
      <c r="N46" s="34"/>
      <c r="O46" s="34">
        <f t="shared" si="14"/>
        <v>7513.82</v>
      </c>
      <c r="P46" s="34">
        <v>0</v>
      </c>
      <c r="Q46" s="34"/>
      <c r="R46" s="34">
        <v>966.73</v>
      </c>
      <c r="S46" s="34"/>
      <c r="T46" s="45">
        <f t="shared" si="15"/>
        <v>864.09</v>
      </c>
      <c r="U46" s="34">
        <f t="shared" si="21"/>
        <v>1830.8200000000002</v>
      </c>
      <c r="V46" s="48">
        <f t="shared" si="17"/>
        <v>5683</v>
      </c>
      <c r="W46" s="38">
        <v>412.38</v>
      </c>
      <c r="X46" s="34">
        <f t="shared" si="18"/>
        <v>1540.3300000000002</v>
      </c>
      <c r="Y46" s="49">
        <f t="shared" si="19"/>
        <v>150.28</v>
      </c>
      <c r="Z46" s="39">
        <f t="shared" si="20"/>
        <v>2102.9900000000002</v>
      </c>
    </row>
    <row r="47" spans="1:26" ht="21" x14ac:dyDescent="0.35">
      <c r="A47" s="33"/>
      <c r="B47" s="1" t="s">
        <v>115</v>
      </c>
      <c r="C47" s="27" t="s">
        <v>116</v>
      </c>
      <c r="D47" s="1" t="s">
        <v>110</v>
      </c>
      <c r="E47" s="34">
        <v>7513.82</v>
      </c>
      <c r="F47" s="37">
        <v>15</v>
      </c>
      <c r="G47" s="34"/>
      <c r="H47" s="34"/>
      <c r="I47" s="34"/>
      <c r="J47" s="34"/>
      <c r="K47" s="34"/>
      <c r="L47" s="34"/>
      <c r="M47" s="42">
        <v>7.16</v>
      </c>
      <c r="N47" s="34"/>
      <c r="O47" s="34">
        <f t="shared" si="14"/>
        <v>7506.66</v>
      </c>
      <c r="P47" s="34">
        <v>0</v>
      </c>
      <c r="Q47" s="34"/>
      <c r="R47" s="34">
        <v>966.73</v>
      </c>
      <c r="S47" s="34">
        <v>0.04</v>
      </c>
      <c r="T47" s="45">
        <f t="shared" si="15"/>
        <v>864.09</v>
      </c>
      <c r="U47" s="34">
        <f t="shared" si="21"/>
        <v>1830.8600000000001</v>
      </c>
      <c r="V47" s="52">
        <f t="shared" si="17"/>
        <v>5675.7999999999993</v>
      </c>
      <c r="W47" s="38">
        <v>412.38</v>
      </c>
      <c r="X47" s="34">
        <f t="shared" si="18"/>
        <v>1540.3300000000002</v>
      </c>
      <c r="Y47" s="49">
        <f t="shared" si="19"/>
        <v>150.28</v>
      </c>
      <c r="Z47" s="39">
        <f t="shared" si="20"/>
        <v>2102.9900000000002</v>
      </c>
    </row>
    <row r="48" spans="1:26" ht="21" x14ac:dyDescent="0.35">
      <c r="A48" s="33"/>
      <c r="B48" s="1" t="s">
        <v>117</v>
      </c>
      <c r="C48" s="27" t="s">
        <v>95</v>
      </c>
      <c r="D48" s="1" t="s">
        <v>110</v>
      </c>
      <c r="E48" s="34"/>
      <c r="F48" s="37"/>
      <c r="G48" s="34"/>
      <c r="H48" s="34"/>
      <c r="I48" s="34"/>
      <c r="J48" s="34"/>
      <c r="K48" s="34"/>
      <c r="L48" s="34"/>
      <c r="M48" s="43"/>
      <c r="N48" s="34"/>
      <c r="O48" s="34">
        <f t="shared" si="14"/>
        <v>0</v>
      </c>
      <c r="P48" s="34">
        <v>0</v>
      </c>
      <c r="Q48" s="34"/>
      <c r="R48" s="34"/>
      <c r="S48" s="34"/>
      <c r="T48" s="45">
        <f t="shared" si="15"/>
        <v>0</v>
      </c>
      <c r="U48" s="34">
        <f t="shared" si="21"/>
        <v>0</v>
      </c>
      <c r="V48" s="48">
        <f t="shared" si="17"/>
        <v>0</v>
      </c>
      <c r="W48" s="38"/>
      <c r="X48" s="34">
        <f t="shared" si="18"/>
        <v>0</v>
      </c>
      <c r="Y48" s="49">
        <f t="shared" si="19"/>
        <v>0</v>
      </c>
      <c r="Z48" s="39">
        <f t="shared" si="20"/>
        <v>0</v>
      </c>
    </row>
    <row r="49" spans="1:26" ht="21" x14ac:dyDescent="0.35">
      <c r="A49" s="33"/>
      <c r="B49" s="1" t="s">
        <v>118</v>
      </c>
      <c r="C49" s="27" t="s">
        <v>119</v>
      </c>
      <c r="D49" s="1" t="s">
        <v>120</v>
      </c>
      <c r="E49" s="34">
        <v>4677.54</v>
      </c>
      <c r="F49" s="37">
        <v>15</v>
      </c>
      <c r="G49" s="34"/>
      <c r="H49" s="34"/>
      <c r="I49" s="34"/>
      <c r="J49" s="34"/>
      <c r="K49" s="34"/>
      <c r="L49" s="34"/>
      <c r="M49" s="42"/>
      <c r="N49" s="34"/>
      <c r="O49" s="34">
        <f t="shared" si="14"/>
        <v>4677.54</v>
      </c>
      <c r="P49" s="34"/>
      <c r="Q49" s="34"/>
      <c r="R49" s="34">
        <v>409.06</v>
      </c>
      <c r="S49" s="34">
        <v>0.16</v>
      </c>
      <c r="T49" s="45">
        <f t="shared" si="15"/>
        <v>537.91999999999996</v>
      </c>
      <c r="U49" s="34">
        <f t="shared" si="21"/>
        <v>947.14</v>
      </c>
      <c r="V49" s="50">
        <f t="shared" si="17"/>
        <v>3730.4</v>
      </c>
      <c r="W49" s="3">
        <v>334.93</v>
      </c>
      <c r="X49" s="34">
        <f t="shared" si="18"/>
        <v>958.90000000000009</v>
      </c>
      <c r="Y49" s="49">
        <f t="shared" si="19"/>
        <v>93.55</v>
      </c>
      <c r="Z49" s="39">
        <f t="shared" si="20"/>
        <v>1387.38</v>
      </c>
    </row>
    <row r="50" spans="1:26" ht="18.75" x14ac:dyDescent="0.3">
      <c r="A50" s="33"/>
      <c r="B50" s="2" t="s">
        <v>32</v>
      </c>
      <c r="C50" s="32"/>
      <c r="D50" s="8"/>
      <c r="E50" s="28">
        <f>SUM(E32:E49)</f>
        <v>110346.48000000003</v>
      </c>
      <c r="F50" s="28"/>
      <c r="G50" s="28">
        <f>SUM(G32:G49)</f>
        <v>9979</v>
      </c>
      <c r="H50" s="28">
        <f t="shared" ref="H50:L50" si="22">SUM(H32:H49)</f>
        <v>0</v>
      </c>
      <c r="I50" s="28">
        <f t="shared" si="22"/>
        <v>4511.2299999999996</v>
      </c>
      <c r="J50" s="28">
        <f t="shared" si="22"/>
        <v>199.13</v>
      </c>
      <c r="K50" s="28">
        <f t="shared" si="22"/>
        <v>1375.93</v>
      </c>
      <c r="L50" s="28">
        <f t="shared" si="22"/>
        <v>37.35</v>
      </c>
      <c r="M50" s="28">
        <f>SUM(M32:M49)</f>
        <v>21.47</v>
      </c>
      <c r="N50" s="28">
        <f t="shared" ref="N50:Z50" si="23">SUM(N32:N49)</f>
        <v>0</v>
      </c>
      <c r="O50" s="28">
        <f t="shared" si="23"/>
        <v>110325.01000000002</v>
      </c>
      <c r="P50" s="28">
        <f t="shared" si="23"/>
        <v>0</v>
      </c>
      <c r="Q50" s="28">
        <f t="shared" si="23"/>
        <v>0</v>
      </c>
      <c r="R50" s="28">
        <f t="shared" si="23"/>
        <v>14044.849999999997</v>
      </c>
      <c r="S50" s="28">
        <f>SUM(S32:S49)</f>
        <v>0.45999999999999996</v>
      </c>
      <c r="T50" s="28">
        <f t="shared" si="23"/>
        <v>12689.86</v>
      </c>
      <c r="U50" s="28">
        <f t="shared" si="23"/>
        <v>42837.810000000005</v>
      </c>
      <c r="V50" s="28">
        <f t="shared" si="23"/>
        <v>67487.199999999997</v>
      </c>
      <c r="W50" s="28">
        <f t="shared" si="23"/>
        <v>6121.2300000000014</v>
      </c>
      <c r="X50" s="28">
        <f t="shared" si="23"/>
        <v>22620.990000000009</v>
      </c>
      <c r="Y50" s="28">
        <f t="shared" si="23"/>
        <v>2206.98</v>
      </c>
      <c r="Z50" s="28">
        <f t="shared" si="23"/>
        <v>30949.200000000012</v>
      </c>
    </row>
    <row r="51" spans="1:26" ht="18.75" x14ac:dyDescent="0.3">
      <c r="A51" s="33"/>
      <c r="B51" s="33"/>
      <c r="C51" s="27"/>
      <c r="D51" s="33"/>
      <c r="E51" s="34"/>
      <c r="F51" s="34"/>
      <c r="G51" s="34"/>
      <c r="H51" s="34"/>
      <c r="I51" s="34"/>
      <c r="J51" s="34"/>
      <c r="K51" s="34"/>
      <c r="L51" s="34"/>
      <c r="M51" s="34"/>
      <c r="N51" s="34"/>
      <c r="O51" s="34"/>
      <c r="P51" s="34"/>
      <c r="Q51" s="34"/>
      <c r="R51" s="34"/>
      <c r="S51" s="34"/>
      <c r="T51" s="34"/>
      <c r="U51" s="34"/>
      <c r="V51" s="29"/>
      <c r="W51" s="33"/>
      <c r="X51" s="33"/>
      <c r="Y51" s="33"/>
      <c r="Z51" s="33"/>
    </row>
    <row r="52" spans="1:26" ht="18.75" x14ac:dyDescent="0.3">
      <c r="A52" s="33"/>
      <c r="B52" s="2" t="s">
        <v>121</v>
      </c>
      <c r="C52" s="32" t="s">
        <v>122</v>
      </c>
      <c r="D52" s="33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29"/>
      <c r="W52" s="33"/>
      <c r="X52" s="33"/>
      <c r="Y52" s="33"/>
      <c r="Z52" s="33"/>
    </row>
    <row r="53" spans="1:26" ht="21" x14ac:dyDescent="0.35">
      <c r="A53" s="33"/>
      <c r="B53" s="33" t="s">
        <v>123</v>
      </c>
      <c r="C53" s="27" t="s">
        <v>124</v>
      </c>
      <c r="D53" s="33" t="s">
        <v>125</v>
      </c>
      <c r="E53" s="34">
        <v>7989.28</v>
      </c>
      <c r="F53" s="37">
        <v>15</v>
      </c>
      <c r="G53" s="58">
        <v>2162.75</v>
      </c>
      <c r="H53" s="34"/>
      <c r="I53" s="34"/>
      <c r="J53" s="34"/>
      <c r="K53" s="34"/>
      <c r="L53" s="34"/>
      <c r="M53" s="42"/>
      <c r="N53" s="34"/>
      <c r="O53" s="34">
        <f t="shared" ref="O53:O58" si="24">E53+-M53</f>
        <v>7989.28</v>
      </c>
      <c r="P53" s="34"/>
      <c r="Q53" s="34"/>
      <c r="R53" s="34">
        <v>1068.3</v>
      </c>
      <c r="S53" s="34">
        <v>0.06</v>
      </c>
      <c r="T53" s="51">
        <f t="shared" ref="T53:T58" si="25">ROUND(E53*0.115,2)</f>
        <v>918.77</v>
      </c>
      <c r="U53" s="34">
        <f t="shared" ref="U53:U58" si="26">SUM(R53:T53)+G53</f>
        <v>4149.88</v>
      </c>
      <c r="V53" s="48">
        <f t="shared" ref="V53:V58" si="27">O53-U53</f>
        <v>3839.3999999999996</v>
      </c>
      <c r="W53" s="38">
        <v>425.36</v>
      </c>
      <c r="X53" s="34">
        <f t="shared" ref="X53:X58" si="28">ROUND(+E53*17.5%,2)+ROUND(E53*3%,2)</f>
        <v>1637.8</v>
      </c>
      <c r="Y53" s="49">
        <f t="shared" ref="Y53:Y58" si="29">ROUND(+E53*2%,2)</f>
        <v>159.79</v>
      </c>
      <c r="Z53" s="39">
        <f t="shared" ref="Z53:Z58" si="30">SUM(W53:Y53)</f>
        <v>2222.9499999999998</v>
      </c>
    </row>
    <row r="54" spans="1:26" ht="21" x14ac:dyDescent="0.35">
      <c r="A54" s="33"/>
      <c r="B54" s="33" t="s">
        <v>126</v>
      </c>
      <c r="C54" s="27" t="s">
        <v>127</v>
      </c>
      <c r="D54" s="33" t="s">
        <v>80</v>
      </c>
      <c r="E54" s="34">
        <v>7513.82</v>
      </c>
      <c r="F54" s="37">
        <v>15</v>
      </c>
      <c r="G54" s="34"/>
      <c r="H54" s="34"/>
      <c r="I54" s="34"/>
      <c r="J54" s="34"/>
      <c r="K54" s="34"/>
      <c r="L54" s="34"/>
      <c r="M54" s="42"/>
      <c r="N54" s="34"/>
      <c r="O54" s="34">
        <f t="shared" si="24"/>
        <v>7513.82</v>
      </c>
      <c r="P54" s="34"/>
      <c r="Q54" s="34"/>
      <c r="R54" s="34">
        <v>966.73</v>
      </c>
      <c r="S54" s="34"/>
      <c r="T54" s="51">
        <f t="shared" si="25"/>
        <v>864.09</v>
      </c>
      <c r="U54" s="34">
        <f t="shared" si="26"/>
        <v>1830.8200000000002</v>
      </c>
      <c r="V54" s="48">
        <f t="shared" si="27"/>
        <v>5683</v>
      </c>
      <c r="W54" s="38">
        <v>412.38</v>
      </c>
      <c r="X54" s="34">
        <f t="shared" si="28"/>
        <v>1540.3300000000002</v>
      </c>
      <c r="Y54" s="49">
        <f t="shared" si="29"/>
        <v>150.28</v>
      </c>
      <c r="Z54" s="39">
        <f t="shared" si="30"/>
        <v>2102.9900000000002</v>
      </c>
    </row>
    <row r="55" spans="1:26" ht="21" x14ac:dyDescent="0.35">
      <c r="A55" s="33"/>
      <c r="B55" s="33" t="s">
        <v>128</v>
      </c>
      <c r="C55" s="27" t="s">
        <v>129</v>
      </c>
      <c r="D55" s="33" t="s">
        <v>110</v>
      </c>
      <c r="E55" s="34">
        <v>7513.82</v>
      </c>
      <c r="F55" s="37">
        <v>15</v>
      </c>
      <c r="G55" s="34"/>
      <c r="H55" s="34"/>
      <c r="I55" s="34"/>
      <c r="J55" s="34"/>
      <c r="K55" s="34"/>
      <c r="L55" s="34"/>
      <c r="M55" s="42"/>
      <c r="N55" s="34"/>
      <c r="O55" s="34">
        <f t="shared" si="24"/>
        <v>7513.82</v>
      </c>
      <c r="P55" s="34"/>
      <c r="Q55" s="34"/>
      <c r="R55" s="34">
        <v>966.73</v>
      </c>
      <c r="S55" s="34"/>
      <c r="T55" s="51">
        <f t="shared" si="25"/>
        <v>864.09</v>
      </c>
      <c r="U55" s="34">
        <f t="shared" si="26"/>
        <v>1830.8200000000002</v>
      </c>
      <c r="V55" s="48">
        <f t="shared" si="27"/>
        <v>5683</v>
      </c>
      <c r="W55" s="38">
        <v>412.38</v>
      </c>
      <c r="X55" s="34">
        <f t="shared" si="28"/>
        <v>1540.3300000000002</v>
      </c>
      <c r="Y55" s="49">
        <f t="shared" si="29"/>
        <v>150.28</v>
      </c>
      <c r="Z55" s="39">
        <f t="shared" si="30"/>
        <v>2102.9900000000002</v>
      </c>
    </row>
    <row r="56" spans="1:26" ht="91.5" x14ac:dyDescent="0.35">
      <c r="A56" s="33" t="s">
        <v>130</v>
      </c>
      <c r="B56" s="1" t="s">
        <v>131</v>
      </c>
      <c r="C56" s="27" t="s">
        <v>132</v>
      </c>
      <c r="D56" s="47" t="s">
        <v>133</v>
      </c>
      <c r="E56" s="34">
        <v>7289.18</v>
      </c>
      <c r="F56" s="37">
        <v>15</v>
      </c>
      <c r="G56" s="34"/>
      <c r="H56" s="34"/>
      <c r="I56" s="34"/>
      <c r="J56" s="34"/>
      <c r="K56" s="34"/>
      <c r="L56" s="34"/>
      <c r="M56" s="42"/>
      <c r="N56" s="34"/>
      <c r="O56" s="34">
        <f t="shared" si="24"/>
        <v>7289.18</v>
      </c>
      <c r="P56" s="34"/>
      <c r="Q56" s="34"/>
      <c r="R56" s="34">
        <v>918.77</v>
      </c>
      <c r="S56" s="34">
        <v>-0.05</v>
      </c>
      <c r="T56" s="51">
        <f t="shared" si="25"/>
        <v>838.26</v>
      </c>
      <c r="U56" s="34">
        <f t="shared" si="26"/>
        <v>1756.98</v>
      </c>
      <c r="V56" s="48">
        <f t="shared" si="27"/>
        <v>5532.2000000000007</v>
      </c>
      <c r="W56" s="38">
        <v>406.25</v>
      </c>
      <c r="X56" s="34">
        <f t="shared" si="28"/>
        <v>1494.29</v>
      </c>
      <c r="Y56" s="49">
        <f t="shared" si="29"/>
        <v>145.78</v>
      </c>
      <c r="Z56" s="39">
        <f t="shared" si="30"/>
        <v>2046.32</v>
      </c>
    </row>
    <row r="57" spans="1:26" ht="91.5" x14ac:dyDescent="0.35">
      <c r="A57" s="33"/>
      <c r="B57" s="1" t="s">
        <v>134</v>
      </c>
      <c r="C57" s="27" t="s">
        <v>135</v>
      </c>
      <c r="D57" s="47" t="s">
        <v>133</v>
      </c>
      <c r="E57" s="34">
        <v>7289.18</v>
      </c>
      <c r="F57" s="37">
        <v>15</v>
      </c>
      <c r="G57" s="34"/>
      <c r="H57" s="34"/>
      <c r="I57" s="34"/>
      <c r="J57" s="34"/>
      <c r="K57" s="34"/>
      <c r="L57" s="34"/>
      <c r="M57" s="42"/>
      <c r="N57" s="34"/>
      <c r="O57" s="34">
        <f t="shared" si="24"/>
        <v>7289.18</v>
      </c>
      <c r="P57" s="34"/>
      <c r="Q57" s="34"/>
      <c r="R57" s="34">
        <v>918.77</v>
      </c>
      <c r="S57" s="34">
        <v>-0.05</v>
      </c>
      <c r="T57" s="51">
        <f t="shared" si="25"/>
        <v>838.26</v>
      </c>
      <c r="U57" s="34">
        <f t="shared" si="26"/>
        <v>1756.98</v>
      </c>
      <c r="V57" s="48">
        <f t="shared" si="27"/>
        <v>5532.2000000000007</v>
      </c>
      <c r="W57" s="38">
        <v>406.25</v>
      </c>
      <c r="X57" s="34">
        <f t="shared" si="28"/>
        <v>1494.29</v>
      </c>
      <c r="Y57" s="49">
        <f t="shared" si="29"/>
        <v>145.78</v>
      </c>
      <c r="Z57" s="39">
        <f t="shared" si="30"/>
        <v>2046.32</v>
      </c>
    </row>
    <row r="58" spans="1:26" ht="91.5" x14ac:dyDescent="0.35">
      <c r="A58" s="33"/>
      <c r="B58" s="1" t="s">
        <v>136</v>
      </c>
      <c r="C58" s="27" t="s">
        <v>137</v>
      </c>
      <c r="D58" s="47" t="s">
        <v>133</v>
      </c>
      <c r="E58" s="34">
        <v>7289.18</v>
      </c>
      <c r="F58" s="37">
        <v>15</v>
      </c>
      <c r="G58" s="44">
        <v>1570</v>
      </c>
      <c r="H58" s="34"/>
      <c r="I58" s="34"/>
      <c r="J58" s="34"/>
      <c r="K58" s="34"/>
      <c r="L58" s="34"/>
      <c r="M58" s="42"/>
      <c r="N58" s="34"/>
      <c r="O58" s="34">
        <f t="shared" si="24"/>
        <v>7289.18</v>
      </c>
      <c r="P58" s="34"/>
      <c r="Q58" s="34"/>
      <c r="R58" s="34">
        <v>918.77</v>
      </c>
      <c r="S58" s="34">
        <v>-0.05</v>
      </c>
      <c r="T58" s="45">
        <f t="shared" si="25"/>
        <v>838.26</v>
      </c>
      <c r="U58" s="34">
        <f t="shared" si="26"/>
        <v>3326.98</v>
      </c>
      <c r="V58" s="48">
        <f t="shared" si="27"/>
        <v>3962.2000000000003</v>
      </c>
      <c r="W58" s="38">
        <v>406.25</v>
      </c>
      <c r="X58" s="34">
        <f t="shared" si="28"/>
        <v>1494.29</v>
      </c>
      <c r="Y58" s="49">
        <f t="shared" si="29"/>
        <v>145.78</v>
      </c>
      <c r="Z58" s="39">
        <f t="shared" si="30"/>
        <v>2046.32</v>
      </c>
    </row>
    <row r="59" spans="1:26" ht="18.75" x14ac:dyDescent="0.3">
      <c r="A59" s="33"/>
      <c r="B59" s="2" t="s">
        <v>32</v>
      </c>
      <c r="C59" s="32"/>
      <c r="D59" s="8"/>
      <c r="E59" s="28">
        <f>SUM(E53:E58)</f>
        <v>44884.46</v>
      </c>
      <c r="F59" s="28"/>
      <c r="G59" s="28">
        <f t="shared" ref="G59:H59" si="31">SUM(G53:G58)</f>
        <v>3732.75</v>
      </c>
      <c r="H59" s="28">
        <f t="shared" si="31"/>
        <v>0</v>
      </c>
      <c r="I59" s="28"/>
      <c r="J59" s="28"/>
      <c r="K59" s="28"/>
      <c r="L59" s="28"/>
      <c r="M59" s="28">
        <f>SUM(M53:M58)</f>
        <v>0</v>
      </c>
      <c r="N59" s="28">
        <f t="shared" ref="N59" si="32">SUM(N53:N58)</f>
        <v>0</v>
      </c>
      <c r="O59" s="28">
        <f>SUM(O53:O58)</f>
        <v>44884.46</v>
      </c>
      <c r="P59" s="28">
        <f t="shared" ref="P59:Z59" si="33">SUM(P53:P58)</f>
        <v>0</v>
      </c>
      <c r="Q59" s="28">
        <f t="shared" si="33"/>
        <v>0</v>
      </c>
      <c r="R59" s="28">
        <f t="shared" si="33"/>
        <v>5758.07</v>
      </c>
      <c r="S59" s="28">
        <f t="shared" si="33"/>
        <v>-9.0000000000000011E-2</v>
      </c>
      <c r="T59" s="28">
        <f t="shared" si="33"/>
        <v>5161.7300000000005</v>
      </c>
      <c r="U59" s="28">
        <f t="shared" si="33"/>
        <v>14652.46</v>
      </c>
      <c r="V59" s="28">
        <f>SUM(V53:V58)</f>
        <v>30232</v>
      </c>
      <c r="W59" s="28">
        <f t="shared" si="33"/>
        <v>2468.87</v>
      </c>
      <c r="X59" s="28">
        <f t="shared" si="33"/>
        <v>9201.33</v>
      </c>
      <c r="Y59" s="28">
        <f t="shared" si="33"/>
        <v>897.68999999999994</v>
      </c>
      <c r="Z59" s="28">
        <f t="shared" si="33"/>
        <v>12567.89</v>
      </c>
    </row>
    <row r="60" spans="1:26" ht="18.75" x14ac:dyDescent="0.3">
      <c r="A60" s="33"/>
      <c r="B60" s="2"/>
      <c r="C60" s="27"/>
      <c r="D60" s="33"/>
      <c r="E60" s="34"/>
      <c r="F60" s="34"/>
      <c r="G60" s="34"/>
      <c r="H60" s="34"/>
      <c r="I60" s="34"/>
      <c r="J60" s="34"/>
      <c r="K60" s="34"/>
      <c r="L60" s="34"/>
      <c r="M60" s="34"/>
      <c r="N60" s="34"/>
      <c r="O60" s="6"/>
      <c r="P60" s="6"/>
      <c r="Q60" s="6"/>
      <c r="R60" s="6"/>
      <c r="S60" s="6"/>
      <c r="T60" s="6"/>
      <c r="U60" s="6"/>
      <c r="V60" s="30"/>
      <c r="W60" s="5"/>
      <c r="X60" s="5"/>
      <c r="Y60" s="5"/>
      <c r="Z60" s="5"/>
    </row>
    <row r="61" spans="1:26" ht="18.75" x14ac:dyDescent="0.3">
      <c r="A61" s="33"/>
      <c r="B61" s="2" t="s">
        <v>138</v>
      </c>
      <c r="C61" s="32" t="s">
        <v>139</v>
      </c>
      <c r="D61" s="33"/>
      <c r="E61" s="34"/>
      <c r="F61" s="34"/>
      <c r="G61" s="34"/>
      <c r="H61" s="34"/>
      <c r="I61" s="34"/>
      <c r="J61" s="34"/>
      <c r="K61" s="34"/>
      <c r="L61" s="34"/>
      <c r="M61" s="34"/>
      <c r="N61" s="34"/>
      <c r="O61" s="6"/>
      <c r="P61" s="6"/>
      <c r="Q61" s="6"/>
      <c r="R61" s="6"/>
      <c r="S61" s="6"/>
      <c r="T61" s="6"/>
      <c r="U61" s="6"/>
      <c r="V61" s="30"/>
      <c r="W61" s="5"/>
      <c r="X61" s="5"/>
      <c r="Y61" s="5"/>
      <c r="Z61" s="5"/>
    </row>
    <row r="62" spans="1:26" ht="21" x14ac:dyDescent="0.35">
      <c r="A62" s="33"/>
      <c r="B62" s="33" t="s">
        <v>140</v>
      </c>
      <c r="C62" s="27" t="s">
        <v>141</v>
      </c>
      <c r="D62" s="33" t="s">
        <v>37</v>
      </c>
      <c r="E62" s="34">
        <v>13520</v>
      </c>
      <c r="F62" s="37">
        <v>15</v>
      </c>
      <c r="G62" s="53"/>
      <c r="H62" s="34"/>
      <c r="I62" s="34"/>
      <c r="J62" s="34"/>
      <c r="K62" s="34"/>
      <c r="L62" s="34"/>
      <c r="M62" s="34"/>
      <c r="N62" s="34"/>
      <c r="O62" s="34">
        <f>E62+-M62</f>
        <v>13520</v>
      </c>
      <c r="P62" s="34">
        <v>0</v>
      </c>
      <c r="Q62" s="34"/>
      <c r="R62" s="34">
        <v>2283.5500000000002</v>
      </c>
      <c r="S62" s="34">
        <v>-0.15</v>
      </c>
      <c r="T62" s="45">
        <f>ROUND(E62*0.115,2)</f>
        <v>1554.8</v>
      </c>
      <c r="U62" s="34">
        <f>SUM(R62:T62)+G62</f>
        <v>3838.2</v>
      </c>
      <c r="V62" s="48">
        <f>O62-U62</f>
        <v>9681.7999999999993</v>
      </c>
      <c r="W62" s="3">
        <v>576.39</v>
      </c>
      <c r="X62" s="34">
        <f>ROUND(+E62*17.5%,2)+ROUND(E62*3%,2)</f>
        <v>2771.6</v>
      </c>
      <c r="Y62" s="49">
        <f>ROUND(+E62*2%,2)</f>
        <v>270.39999999999998</v>
      </c>
      <c r="Z62" s="39">
        <f>SUM(W62:Y62)</f>
        <v>3618.39</v>
      </c>
    </row>
    <row r="63" spans="1:26" ht="18.75" x14ac:dyDescent="0.3">
      <c r="A63" s="33"/>
      <c r="B63" s="2" t="s">
        <v>32</v>
      </c>
      <c r="C63" s="33"/>
      <c r="D63" s="33"/>
      <c r="E63" s="28">
        <f>E62</f>
        <v>13520</v>
      </c>
      <c r="F63" s="28"/>
      <c r="G63" s="28">
        <f>+G62</f>
        <v>0</v>
      </c>
      <c r="H63" s="28"/>
      <c r="I63" s="28"/>
      <c r="J63" s="28"/>
      <c r="K63" s="28"/>
      <c r="L63" s="28"/>
      <c r="M63" s="28">
        <f>M62</f>
        <v>0</v>
      </c>
      <c r="N63" s="28">
        <f t="shared" ref="N63" si="34">N62</f>
        <v>0</v>
      </c>
      <c r="O63" s="28">
        <f>O62</f>
        <v>13520</v>
      </c>
      <c r="P63" s="28">
        <f t="shared" ref="P63:Z63" si="35">P62</f>
        <v>0</v>
      </c>
      <c r="Q63" s="28">
        <f t="shared" si="35"/>
        <v>0</v>
      </c>
      <c r="R63" s="28">
        <f t="shared" si="35"/>
        <v>2283.5500000000002</v>
      </c>
      <c r="S63" s="28">
        <f t="shared" si="35"/>
        <v>-0.15</v>
      </c>
      <c r="T63" s="28">
        <f t="shared" si="35"/>
        <v>1554.8</v>
      </c>
      <c r="U63" s="28">
        <f t="shared" si="35"/>
        <v>3838.2</v>
      </c>
      <c r="V63" s="28">
        <f>V62</f>
        <v>9681.7999999999993</v>
      </c>
      <c r="W63" s="28">
        <f t="shared" si="35"/>
        <v>576.39</v>
      </c>
      <c r="X63" s="28">
        <f t="shared" si="35"/>
        <v>2771.6</v>
      </c>
      <c r="Y63" s="28">
        <f t="shared" si="35"/>
        <v>270.39999999999998</v>
      </c>
      <c r="Z63" s="28">
        <f t="shared" si="35"/>
        <v>3618.39</v>
      </c>
    </row>
    <row r="64" spans="1:26" ht="18.75" x14ac:dyDescent="0.3">
      <c r="A64" s="33"/>
      <c r="B64" s="2"/>
      <c r="C64" s="33"/>
      <c r="D64" s="33"/>
      <c r="E64" s="34"/>
      <c r="F64" s="34"/>
      <c r="G64" s="34"/>
      <c r="H64" s="34"/>
      <c r="I64" s="34"/>
      <c r="J64" s="34"/>
      <c r="K64" s="34"/>
      <c r="L64" s="34"/>
      <c r="M64" s="34"/>
      <c r="N64" s="34"/>
      <c r="O64" s="6"/>
      <c r="P64" s="6"/>
      <c r="Q64" s="6"/>
      <c r="R64" s="6"/>
      <c r="S64" s="6"/>
      <c r="T64" s="6"/>
      <c r="U64" s="6"/>
      <c r="V64" s="30"/>
      <c r="W64" s="5"/>
      <c r="X64" s="5"/>
      <c r="Y64" s="5"/>
      <c r="Z64" s="5"/>
    </row>
    <row r="65" spans="1:26" ht="18.75" x14ac:dyDescent="0.3">
      <c r="A65" s="33"/>
      <c r="B65" s="33"/>
      <c r="C65" s="33"/>
      <c r="D65" s="33"/>
      <c r="E65" s="33"/>
      <c r="F65" s="33"/>
      <c r="G65" s="33"/>
      <c r="H65" s="33"/>
      <c r="I65" s="33"/>
      <c r="J65" s="33"/>
      <c r="K65" s="33"/>
      <c r="L65" s="33"/>
      <c r="M65" s="33"/>
      <c r="N65" s="33"/>
      <c r="O65" s="33"/>
      <c r="P65" s="33"/>
      <c r="Q65" s="33"/>
      <c r="R65" s="33"/>
      <c r="S65" s="33"/>
      <c r="T65" s="33"/>
      <c r="U65" s="33"/>
      <c r="V65" s="31"/>
      <c r="W65" s="33"/>
      <c r="X65" s="33"/>
      <c r="Y65" s="33"/>
      <c r="Z65" s="33"/>
    </row>
    <row r="66" spans="1:26" ht="18.75" x14ac:dyDescent="0.3">
      <c r="A66" s="33"/>
      <c r="B66" s="33"/>
      <c r="C66" s="9" t="s">
        <v>142</v>
      </c>
      <c r="D66" s="33"/>
      <c r="E66" s="41">
        <f>E9+E22+E29+E50+E59+E63</f>
        <v>296667.46000000002</v>
      </c>
      <c r="F66" s="7"/>
      <c r="G66" s="41">
        <f>G9+G22+G29+G50+G59+G63</f>
        <v>28681.91</v>
      </c>
      <c r="H66" s="41">
        <f t="shared" ref="H66:U66" si="36">H9+H22+H29+H50+H59+H63</f>
        <v>0</v>
      </c>
      <c r="I66" s="41">
        <f t="shared" si="36"/>
        <v>4511.2299999999996</v>
      </c>
      <c r="J66" s="41">
        <f t="shared" si="36"/>
        <v>199.13</v>
      </c>
      <c r="K66" s="41">
        <f t="shared" si="36"/>
        <v>1375.93</v>
      </c>
      <c r="L66" s="41">
        <f t="shared" si="36"/>
        <v>37.35</v>
      </c>
      <c r="M66" s="56">
        <f t="shared" si="36"/>
        <v>28.63</v>
      </c>
      <c r="N66" s="56">
        <f t="shared" si="36"/>
        <v>67007.12</v>
      </c>
      <c r="O66" s="41">
        <f t="shared" si="36"/>
        <v>296638.83</v>
      </c>
      <c r="P66" s="7">
        <f t="shared" si="36"/>
        <v>8149.8500000000022</v>
      </c>
      <c r="Q66" s="7">
        <f t="shared" si="36"/>
        <v>8149.7300000000032</v>
      </c>
      <c r="R66" s="41">
        <f t="shared" si="36"/>
        <v>40024.82</v>
      </c>
      <c r="S66" s="7">
        <f t="shared" si="36"/>
        <v>0.26</v>
      </c>
      <c r="T66" s="41">
        <f t="shared" si="36"/>
        <v>34116.800000000003</v>
      </c>
      <c r="U66" s="7">
        <f t="shared" si="36"/>
        <v>108947.43000000001</v>
      </c>
      <c r="V66" s="10">
        <f>ROUND(+V9+V22+V29+V50+V59+V63,1)</f>
        <v>187691.4</v>
      </c>
      <c r="W66" s="7">
        <f>W9+W22+W29+W50+W59+W63</f>
        <v>15974.689999999999</v>
      </c>
      <c r="X66" s="56">
        <f>X63+X59+X50+X29+X22+X9</f>
        <v>60816.794600000008</v>
      </c>
      <c r="Y66" s="41">
        <f>Y9+Y22+Y29+Y50+Y59+Y63</f>
        <v>5933.4499999999989</v>
      </c>
      <c r="Z66" s="11">
        <f>Z9+Z22+Z29+Z50+Z59+Z63</f>
        <v>82724.934600000008</v>
      </c>
    </row>
    <row r="67" spans="1:26" ht="18.75" x14ac:dyDescent="0.3">
      <c r="A67" s="33"/>
      <c r="B67" s="33"/>
      <c r="C67" s="33"/>
      <c r="D67" s="33"/>
      <c r="E67" s="33"/>
      <c r="F67" s="33"/>
      <c r="G67" s="33"/>
      <c r="H67" s="33"/>
      <c r="I67" s="33"/>
      <c r="J67" s="33"/>
      <c r="K67" s="33"/>
      <c r="L67" s="33"/>
      <c r="M67" s="33"/>
      <c r="N67" s="33"/>
      <c r="O67" s="33"/>
      <c r="P67" s="33"/>
      <c r="Q67" s="33"/>
      <c r="R67" s="33"/>
      <c r="S67" s="33"/>
      <c r="T67" s="33"/>
      <c r="U67" s="33"/>
      <c r="V67" s="27"/>
      <c r="W67" s="7"/>
      <c r="X67" s="7"/>
      <c r="Y67" s="33"/>
      <c r="Z67" s="33"/>
    </row>
    <row r="68" spans="1:26" ht="15.75" x14ac:dyDescent="0.25">
      <c r="A68" s="33"/>
      <c r="B68" s="33"/>
      <c r="C68" s="1" t="s">
        <v>143</v>
      </c>
      <c r="D68" s="33"/>
      <c r="E68" s="34">
        <f>E7+E8+E12+E13+E14+E15+E16+E17+E18+E19+E20+E21+E25+E26+E27+E28+E33+E34+E35+E36+E37+E38+E39+E40+E41+E42+E43+E44+E45+E46+E47+E48+E49+E53+E54+E55+E56+E57+E58+E62</f>
        <v>296667.46000000008</v>
      </c>
      <c r="F68" s="34">
        <f>E68*17.5%</f>
        <v>51916.805500000009</v>
      </c>
      <c r="G68" s="34"/>
      <c r="H68" s="33"/>
      <c r="I68" s="33"/>
      <c r="J68" s="33"/>
      <c r="K68" s="33"/>
      <c r="L68" s="33"/>
      <c r="M68" s="33"/>
      <c r="N68" s="33"/>
      <c r="O68" s="33"/>
      <c r="P68" s="33"/>
      <c r="Q68" s="33"/>
      <c r="R68" s="33"/>
      <c r="S68" s="33"/>
      <c r="T68" s="33"/>
      <c r="U68" s="33"/>
      <c r="V68" s="27"/>
      <c r="W68" s="33"/>
      <c r="X68" s="34"/>
      <c r="Y68" s="33"/>
      <c r="Z68" s="33"/>
    </row>
    <row r="69" spans="1:26" ht="15.75" x14ac:dyDescent="0.25">
      <c r="A69" s="33"/>
      <c r="B69" s="33"/>
      <c r="C69" s="1" t="s">
        <v>144</v>
      </c>
      <c r="D69" s="33"/>
      <c r="E69" s="34">
        <f>E68</f>
        <v>296667.46000000008</v>
      </c>
      <c r="F69" s="34">
        <f>E69*3%</f>
        <v>8900.0238000000027</v>
      </c>
      <c r="G69" s="34"/>
      <c r="H69" s="33"/>
      <c r="I69" s="33"/>
      <c r="J69" s="33"/>
      <c r="K69" s="33"/>
      <c r="L69" s="33"/>
      <c r="M69" s="33"/>
      <c r="N69" s="33"/>
      <c r="O69" s="33"/>
      <c r="P69" s="33"/>
      <c r="Q69" s="33"/>
      <c r="R69" s="33"/>
      <c r="S69" s="33"/>
      <c r="T69" s="33"/>
      <c r="U69" s="33"/>
      <c r="V69" s="27"/>
      <c r="W69" s="33"/>
      <c r="X69" s="33"/>
      <c r="Y69" s="33"/>
      <c r="Z69" s="33"/>
    </row>
    <row r="70" spans="1:26" ht="15.75" x14ac:dyDescent="0.25">
      <c r="A70" s="33"/>
      <c r="B70" s="33"/>
      <c r="C70" s="33"/>
      <c r="D70" s="33"/>
      <c r="E70" s="33"/>
      <c r="F70" s="34">
        <f>SUM(F68:F69)</f>
        <v>60816.829300000012</v>
      </c>
      <c r="G70" s="34"/>
      <c r="H70" s="33"/>
      <c r="I70" s="33"/>
      <c r="J70" s="33"/>
      <c r="K70" s="33"/>
      <c r="L70" s="33"/>
      <c r="M70" s="38"/>
      <c r="N70" s="33"/>
      <c r="O70" s="33"/>
      <c r="P70" s="33"/>
      <c r="Q70" s="33"/>
      <c r="R70" s="33"/>
      <c r="S70" s="33"/>
      <c r="T70" s="33"/>
      <c r="U70" s="33"/>
      <c r="V70" s="27"/>
      <c r="W70" s="33"/>
      <c r="X70" s="33"/>
      <c r="Y70" s="33"/>
      <c r="Z70" s="33"/>
    </row>
    <row r="71" spans="1:26" ht="15.75" x14ac:dyDescent="0.25">
      <c r="A71" s="33"/>
      <c r="B71" s="33"/>
      <c r="C71" s="33"/>
      <c r="D71" s="33"/>
      <c r="E71" s="33"/>
      <c r="F71" s="33"/>
      <c r="G71" s="33"/>
      <c r="H71" s="33"/>
      <c r="I71" s="33"/>
      <c r="J71" s="33"/>
      <c r="K71" s="33"/>
      <c r="L71" s="33"/>
      <c r="M71" s="33"/>
      <c r="N71" s="33"/>
      <c r="O71" s="33"/>
      <c r="P71" s="33"/>
      <c r="Q71" s="33"/>
      <c r="R71" s="33"/>
      <c r="S71" s="33"/>
      <c r="T71" s="33"/>
      <c r="U71" s="33"/>
      <c r="V71" s="27"/>
      <c r="W71" s="33"/>
      <c r="X71" s="33"/>
      <c r="Y71" s="33"/>
      <c r="Z71" s="33"/>
    </row>
    <row r="72" spans="1:26" ht="15.75" x14ac:dyDescent="0.25">
      <c r="A72" s="33"/>
      <c r="B72" s="33"/>
      <c r="C72" s="33"/>
      <c r="D72" s="33"/>
      <c r="E72" s="33"/>
      <c r="F72" s="33"/>
      <c r="G72" s="33"/>
      <c r="H72" s="33"/>
      <c r="I72" s="33"/>
      <c r="J72" s="33"/>
      <c r="K72" s="33"/>
      <c r="L72" s="33"/>
      <c r="M72" s="33"/>
      <c r="N72" s="33"/>
      <c r="O72" s="33"/>
      <c r="P72" s="33"/>
      <c r="Q72" s="33"/>
      <c r="R72" s="33"/>
      <c r="S72" s="33"/>
      <c r="T72" s="33"/>
      <c r="U72" s="33"/>
      <c r="V72" s="27"/>
      <c r="W72" s="33"/>
      <c r="X72" s="33"/>
      <c r="Y72" s="33"/>
      <c r="Z72" s="33"/>
    </row>
    <row r="73" spans="1:26" ht="15.75" x14ac:dyDescent="0.25">
      <c r="A73" s="33"/>
      <c r="B73" s="33"/>
      <c r="C73" s="33"/>
      <c r="D73" s="33"/>
      <c r="E73" s="33"/>
      <c r="F73" s="33"/>
      <c r="G73" s="33"/>
      <c r="H73" s="33"/>
      <c r="I73" s="33"/>
      <c r="J73" s="33"/>
      <c r="K73" s="33"/>
      <c r="L73" s="33"/>
      <c r="M73" s="33"/>
      <c r="N73" s="33"/>
      <c r="O73" s="33"/>
      <c r="P73" s="33"/>
      <c r="Q73" s="33"/>
      <c r="R73" s="33"/>
      <c r="S73" s="33"/>
      <c r="T73" s="33"/>
      <c r="U73" s="33"/>
      <c r="V73" s="27"/>
      <c r="W73" s="33"/>
      <c r="X73" s="33"/>
      <c r="Y73" s="33"/>
      <c r="Z73" s="33"/>
    </row>
    <row r="74" spans="1:26" ht="15.75" x14ac:dyDescent="0.25">
      <c r="A74" s="33"/>
      <c r="B74" s="33"/>
      <c r="C74" s="33"/>
      <c r="D74" s="33"/>
      <c r="E74" s="33"/>
      <c r="F74" s="33"/>
      <c r="G74" s="33"/>
      <c r="H74" s="33"/>
      <c r="I74" s="33"/>
      <c r="J74" s="33"/>
      <c r="K74" s="33"/>
      <c r="L74" s="33"/>
      <c r="M74" s="33"/>
      <c r="N74" s="33"/>
      <c r="O74" s="33"/>
      <c r="P74" s="33"/>
      <c r="Q74" s="33"/>
      <c r="R74" s="33"/>
      <c r="S74" s="33"/>
      <c r="T74" s="33"/>
      <c r="U74" s="33"/>
      <c r="V74" s="27"/>
      <c r="W74" s="33"/>
      <c r="X74" s="33"/>
      <c r="Y74" s="33"/>
      <c r="Z74" s="33"/>
    </row>
    <row r="75" spans="1:26" ht="16.5" thickBot="1" x14ac:dyDescent="0.3">
      <c r="A75" s="33"/>
      <c r="B75" s="33"/>
      <c r="C75" s="33"/>
      <c r="D75" s="33"/>
      <c r="E75" s="60"/>
      <c r="F75" s="60"/>
      <c r="G75" s="37"/>
      <c r="H75" s="37"/>
      <c r="I75" s="37"/>
      <c r="J75" s="37"/>
      <c r="K75" s="37"/>
      <c r="L75" s="37"/>
      <c r="M75" s="33"/>
      <c r="N75" s="33"/>
      <c r="O75" s="33"/>
      <c r="P75" s="33"/>
      <c r="Q75" s="33"/>
      <c r="R75" s="33"/>
      <c r="S75" s="33"/>
      <c r="T75" s="61"/>
      <c r="U75" s="61"/>
      <c r="V75" s="27"/>
      <c r="W75" s="33"/>
      <c r="X75" s="33"/>
      <c r="Y75" s="33"/>
      <c r="Z75" s="33"/>
    </row>
    <row r="76" spans="1:26" x14ac:dyDescent="0.25">
      <c r="A76" s="33"/>
      <c r="B76" s="33"/>
      <c r="C76" s="33"/>
      <c r="D76" s="33"/>
      <c r="E76" s="62" t="s">
        <v>145</v>
      </c>
      <c r="F76" s="61"/>
      <c r="G76" s="37"/>
      <c r="H76" s="37"/>
      <c r="I76" s="37"/>
      <c r="J76" s="37"/>
      <c r="K76" s="37"/>
      <c r="L76" s="37"/>
      <c r="M76" s="33"/>
      <c r="N76" s="33"/>
      <c r="O76" s="33"/>
      <c r="P76" s="33"/>
      <c r="Q76" s="33"/>
      <c r="R76" s="33"/>
      <c r="S76" s="33"/>
      <c r="T76" s="33"/>
      <c r="U76" s="33"/>
      <c r="V76" s="63" t="s">
        <v>146</v>
      </c>
      <c r="W76" s="63"/>
      <c r="X76" s="37"/>
      <c r="Y76" s="33"/>
      <c r="Z76" s="33"/>
    </row>
    <row r="77" spans="1:26" ht="15.75" x14ac:dyDescent="0.25">
      <c r="A77" s="33"/>
      <c r="B77" s="33"/>
      <c r="C77" s="33"/>
      <c r="D77" s="33"/>
      <c r="E77" s="55" t="s">
        <v>147</v>
      </c>
      <c r="F77" s="33"/>
      <c r="G77" s="33"/>
      <c r="H77" s="33"/>
      <c r="I77" s="33"/>
      <c r="J77" s="33"/>
      <c r="K77" s="33"/>
      <c r="L77" s="33"/>
      <c r="M77" s="33"/>
      <c r="N77" s="33"/>
      <c r="O77" s="33"/>
      <c r="P77" s="33"/>
      <c r="Q77" s="33"/>
      <c r="R77" s="33"/>
      <c r="S77" s="33"/>
      <c r="T77" s="33"/>
      <c r="U77" s="33"/>
      <c r="V77" s="27" t="s">
        <v>148</v>
      </c>
      <c r="W77" s="33"/>
      <c r="X77" s="33"/>
      <c r="Y77" s="33"/>
      <c r="Z77" s="33"/>
    </row>
    <row r="78" spans="1:26" ht="15.75" x14ac:dyDescent="0.25">
      <c r="A78" s="33"/>
      <c r="B78" s="33"/>
      <c r="C78" s="33"/>
      <c r="D78" s="33"/>
      <c r="E78" s="33"/>
      <c r="F78" s="33"/>
      <c r="G78" s="33"/>
      <c r="H78" s="33"/>
      <c r="I78" s="33"/>
      <c r="J78" s="33"/>
      <c r="K78" s="33"/>
      <c r="L78" s="33"/>
      <c r="M78" s="33"/>
      <c r="N78" s="33"/>
      <c r="O78" s="33"/>
      <c r="P78" s="33"/>
      <c r="Q78" s="33"/>
      <c r="R78" s="33"/>
      <c r="S78" s="33"/>
      <c r="T78" s="33"/>
      <c r="U78" s="33"/>
      <c r="V78" s="27"/>
      <c r="W78" s="33"/>
      <c r="X78" s="33"/>
      <c r="Y78" s="33"/>
      <c r="Z78" s="33"/>
    </row>
    <row r="79" spans="1:26" ht="15.75" x14ac:dyDescent="0.25">
      <c r="A79" s="33"/>
      <c r="B79" s="33"/>
      <c r="C79" s="33"/>
      <c r="D79" s="33"/>
      <c r="E79" s="33"/>
      <c r="F79" s="33"/>
      <c r="G79" s="33"/>
      <c r="H79" s="33"/>
      <c r="I79" s="33"/>
      <c r="J79" s="33"/>
      <c r="K79" s="33"/>
      <c r="L79" s="33"/>
      <c r="M79" s="33"/>
      <c r="N79" s="33"/>
      <c r="O79" s="33"/>
      <c r="P79" s="33"/>
      <c r="Q79" s="33"/>
      <c r="R79" s="33"/>
      <c r="S79" s="33"/>
      <c r="T79" s="33"/>
      <c r="U79" s="33"/>
      <c r="V79" s="27"/>
      <c r="W79" s="33"/>
      <c r="X79" s="33"/>
      <c r="Y79" s="33"/>
      <c r="Z79" s="33"/>
    </row>
    <row r="80" spans="1:26" ht="15.75" x14ac:dyDescent="0.25">
      <c r="A80" s="33"/>
      <c r="B80" s="33"/>
      <c r="C80" s="33" t="s">
        <v>149</v>
      </c>
      <c r="D80" s="33"/>
      <c r="E80" s="33"/>
      <c r="F80" s="33"/>
      <c r="G80" s="33"/>
      <c r="H80" s="33"/>
      <c r="I80" s="33"/>
      <c r="J80" s="33"/>
      <c r="K80" s="33"/>
      <c r="L80" s="33"/>
      <c r="M80" s="33"/>
      <c r="N80" s="33"/>
      <c r="O80" s="33"/>
      <c r="P80" s="33"/>
      <c r="Q80" s="33"/>
      <c r="R80" s="33"/>
      <c r="S80" s="33"/>
      <c r="T80" s="33"/>
      <c r="U80" s="33"/>
      <c r="V80" s="27"/>
      <c r="W80" s="33"/>
      <c r="X80" s="33"/>
      <c r="Y80" s="33"/>
      <c r="Z80" s="33"/>
    </row>
  </sheetData>
  <mergeCells count="5">
    <mergeCell ref="B4:Z4"/>
    <mergeCell ref="E75:F75"/>
    <mergeCell ref="T75:U75"/>
    <mergeCell ref="E76:F76"/>
    <mergeCell ref="V76:W76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1ra Quinc Noviembre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2020-11-18T15:18:40Z</dcterms:created>
  <dcterms:modified xsi:type="dcterms:W3CDTF">2021-02-18T17:41:02Z</dcterms:modified>
</cp:coreProperties>
</file>